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35" yWindow="495" windowWidth="12690" windowHeight="10485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</definedNames>
  <calcPr fullCalcOnLoad="1"/>
</workbook>
</file>

<file path=xl/sharedStrings.xml><?xml version="1.0" encoding="utf-8"?>
<sst xmlns="http://schemas.openxmlformats.org/spreadsheetml/2006/main" count="265" uniqueCount="150">
  <si>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</si>
  <si>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</si>
  <si>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</si>
  <si>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</si>
  <si>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</si>
  <si>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</si>
  <si>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</si>
  <si>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</si>
  <si>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</si>
  <si>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</si>
  <si>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</si>
  <si>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</si>
  <si>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</si>
  <si>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</si>
  <si>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</si>
  <si>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</si>
  <si>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</si>
  <si>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</si>
  <si>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</si>
  <si>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</si>
  <si>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</si>
  <si>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</si>
  <si>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</si>
  <si>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</si>
  <si>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</si>
  <si>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</si>
  <si>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</si>
  <si>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</si>
  <si>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</si>
  <si>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</si>
  <si>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</si>
  <si>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</si>
  <si>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</si>
  <si>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</si>
  <si>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</si>
  <si>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</si>
  <si>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</si>
  <si>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</si>
  <si>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</si>
  <si>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</si>
  <si>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</si>
  <si>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</si>
  <si>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</si>
  <si>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</si>
  <si>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</si>
  <si>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</si>
  <si>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</si>
  <si>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</si>
  <si>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</si>
  <si>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</si>
  <si>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</si>
  <si>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</si>
  <si>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</si>
  <si>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</si>
  <si>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</si>
  <si>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</si>
  <si>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</si>
  <si>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</si>
  <si>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</si>
  <si>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</si>
  <si>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</si>
  <si>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Фестивальная 12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</si>
  <si>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</si>
  <si>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</si>
  <si>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</si>
  <si>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</si>
  <si>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</si>
  <si>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</si>
  <si>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</si>
  <si>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</si>
  <si>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</si>
  <si>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</si>
  <si>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 xml:space="preserve">Очистка кровли от сучьев, листьев и мусора             </t>
  </si>
  <si>
    <t>2 раза в год</t>
  </si>
  <si>
    <t xml:space="preserve">Очистка чердачного помещения от мусора              </t>
  </si>
  <si>
    <t xml:space="preserve">Очистка подвального помещения от мусора               </t>
  </si>
  <si>
    <t xml:space="preserve">Очистка кровли от снега толщ. слоя до 50 см </t>
  </si>
  <si>
    <t>по необходимости</t>
  </si>
  <si>
    <t>Очистка труб ливневой канализации от наледи</t>
  </si>
  <si>
    <t>шт</t>
  </si>
  <si>
    <t>Установка пружин на входные двери на зимний период</t>
  </si>
  <si>
    <t>1 раз в год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</si>
  <si>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</si>
  <si>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</si>
  <si>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</si>
  <si>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</si>
  <si>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2 раза в неделю</t>
  </si>
  <si>
    <t>Плановый осмотр жилого дома</t>
  </si>
  <si>
    <t>Прочистка вентканалов и вентшахт по графику</t>
  </si>
  <si>
    <t>1 раз в 3 года</t>
  </si>
  <si>
    <t>м</t>
  </si>
  <si>
    <t>ИТОГО</t>
  </si>
  <si>
    <t xml:space="preserve">Директор ООО "УК Сталкер"  </t>
  </si>
  <si>
    <t>И.Г. Рубанов</t>
  </si>
  <si>
    <t xml:space="preserve">Очистка подъездных козырьков от мусора                     </t>
  </si>
  <si>
    <t>Очистка подъездных козырьков от снега толщиной слоя до 50 см</t>
  </si>
  <si>
    <t>г. Юрга, ул. Фестивальная 12</t>
  </si>
  <si>
    <t>Уборка мусора с газонов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</si>
  <si>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</si>
  <si>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</si>
  <si>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</si>
  <si>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</si>
  <si>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</si>
  <si>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</si>
  <si>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</si>
  <si>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</si>
  <si>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>Дератизация</t>
  </si>
  <si>
    <t>Дезинсекция</t>
  </si>
  <si>
    <t>ПЛАН НА 2020 г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</si>
  <si>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</si>
  <si>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</si>
  <si>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</si>
  <si>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</si>
  <si>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</si>
  <si>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</si>
  <si>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</si>
  <si>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</si>
  <si>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</si>
  <si>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</si>
  <si>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</si>
  <si>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Периодический технический осмотр систем отопления, водоснабжения и канализации </t>
  </si>
  <si>
    <t>1 раз в неделю</t>
  </si>
  <si>
    <t>Консервация и расконсервация поливочной системы</t>
  </si>
  <si>
    <t xml:space="preserve">Подчеканка раструбов чугунных канализационных труб </t>
  </si>
  <si>
    <t>Осмотр, отогрев и прочистка фановых стояков на кровле в зимний период</t>
  </si>
  <si>
    <t>1 раз в месяц в зимний период</t>
  </si>
  <si>
    <t>Прочистка внутренних канализационных трубопроводов: лежаков</t>
  </si>
  <si>
    <t>Ликвидация воздушных пробок в стояках системы отопления</t>
  </si>
  <si>
    <t>стояк</t>
  </si>
  <si>
    <t>Работы по содержанию и текущему ремонту систем отопления, водоснабжения и водоотведения</t>
  </si>
  <si>
    <t>в течение года по необходимости</t>
  </si>
  <si>
    <t>дом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</si>
  <si>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</si>
  <si>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</si>
  <si>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</si>
  <si>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</si>
  <si>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</si>
  <si>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2.3 Работы по содержанию и ремонту лифта (лифтов) в МКД</t>
  </si>
  <si>
    <t>Подметание территории в летний период</t>
  </si>
  <si>
    <t>Осмотр линий электрических сетей, арматуры и электрооборудования на лестничных клетках</t>
  </si>
  <si>
    <t>1 раз в месяц</t>
  </si>
  <si>
    <t>Осмотр силовых установок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</si>
  <si>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</si>
  <si>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</si>
  <si>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Замеры сопротивления изоляции проводов</t>
  </si>
  <si>
    <t>1 раз в 3 года по графику</t>
  </si>
  <si>
    <t>Мелкий ремонт и замена общедомовых электросетей и электрооборудования</t>
  </si>
  <si>
    <t xml:space="preserve">в течение года </t>
  </si>
  <si>
    <t>Реконструкция козырьков: покрытие кровельной сталью по деревянному каркасу (верхолазные работы)</t>
  </si>
  <si>
    <t>Ремонт стен подъездов отдельными местами (с 1 по 3 этажи) 1-4 под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</si>
</sst>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2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 applyProtection="1">
      <alignment/>
      <protection/>
    </xf>
    <xf numFmtId="0" fontId="2" fillId="22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 applyProtection="1">
      <alignment vertical="center" wrapText="1"/>
      <protection/>
    </xf>
    <xf numFmtId="4" fontId="1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22" borderId="10" xfId="0" applyFont="1" applyFill="1" applyBorder="1" applyAlignment="1">
      <alignment vertical="center" wrapText="1"/>
    </xf>
    <xf numFmtId="164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2" fontId="2" fillId="22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/>
    </xf>
    <xf numFmtId="16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1" fillId="0" borderId="10" xfId="0" applyFont="1" applyFill="1" applyBorder="1" applyAlignment="1">
      <alignment horizontal="left" vertical="center" wrapText="1" indent="1"/>
    </xf>
    <xf numFmtId="16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43" fontId="2" fillId="0" borderId="10" xfId="58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2" fontId="21" fillId="0" borderId="10" xfId="0" applyNumberFormat="1" applyFont="1" applyFill="1" applyBorder="1" applyAlignment="1">
      <alignment horizontal="center" vertical="center" wrapText="1"/>
    </xf>
    <xf numFmtId="43" fontId="2" fillId="22" borderId="10" xfId="58" applyFont="1" applyFill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 indent="3"/>
    </xf>
    <xf numFmtId="0" fontId="21" fillId="0" borderId="10" xfId="0" applyFont="1" applyBorder="1" applyAlignment="1">
      <alignment horizontal="left" vertical="center" wrapText="1" indent="3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 indent="3"/>
    </xf>
    <xf numFmtId="3" fontId="21" fillId="0" borderId="10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2" fillId="22" borderId="10" xfId="0" applyFont="1" applyFill="1" applyBorder="1" applyAlignment="1" applyProtection="1">
      <alignment horizontal="center"/>
      <protection locked="0"/>
    </xf>
    <xf numFmtId="0" fontId="2" fillId="22" borderId="10" xfId="0" applyFont="1" applyFill="1" applyBorder="1" applyAlignment="1" applyProtection="1">
      <alignment horizontal="center"/>
      <protection/>
    </xf>
    <xf numFmtId="0" fontId="2" fillId="22" borderId="13" xfId="0" applyFont="1" applyFill="1" applyBorder="1" applyAlignment="1" applyProtection="1">
      <alignment horizontal="center"/>
      <protection/>
    </xf>
    <xf numFmtId="0" fontId="2" fillId="22" borderId="14" xfId="0" applyFont="1" applyFill="1" applyBorder="1" applyAlignment="1" applyProtection="1">
      <alignment horizontal="center"/>
      <protection/>
    </xf>
    <xf numFmtId="0" fontId="1" fillId="0" borderId="13" xfId="0" applyFont="1" applyBorder="1" applyAlignment="1">
      <alignment horizontal="right" vertical="center" wrapText="1"/>
    </xf>
    <xf numFmtId="0" fontId="1" fillId="0" borderId="14" xfId="0" applyFont="1" applyBorder="1" applyAlignment="1">
      <alignment horizontal="right" vertical="center" wrapText="1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14" fontId="1" fillId="0" borderId="14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SheetLayoutView="100" zoomScalePageLayoutView="0" workbookViewId="0" topLeftCell="A22">
      <selection activeCell="E12" sqref="E12"/>
    </sheetView>
  </sheetViews>
  <sheetFormatPr defaultColWidth="9.00390625" defaultRowHeight="12.75"/>
  <cols>
    <col min="1" max="1" width="6.625" style="1" customWidth="1"/>
    <col min="2" max="2" width="52.00390625" style="1" customWidth="1"/>
    <col min="3" max="3" width="14.75390625" style="1" customWidth="1"/>
    <col min="4" max="4" width="8.125" style="1" customWidth="1"/>
    <col min="5" max="5" width="28.25390625" style="1" customWidth="1"/>
    <col min="6" max="16384" width="8.875" style="1" customWidth="1"/>
  </cols>
  <sheetData>
    <row r="1" spans="1:5" ht="45.75" customHeight="1">
      <c r="A1" s="48" t="s">
        <v>60</v>
      </c>
      <c r="B1" s="48"/>
      <c r="C1" s="48"/>
      <c r="D1" s="48"/>
      <c r="E1" s="48"/>
    </row>
    <row r="2" spans="1:5" ht="7.5" customHeight="1">
      <c r="A2" s="2"/>
      <c r="B2" s="2"/>
      <c r="C2" s="2"/>
      <c r="D2" s="2"/>
      <c r="E2" s="2"/>
    </row>
    <row r="3" spans="1:5" ht="14.25">
      <c r="A3" s="49" t="s">
        <v>61</v>
      </c>
      <c r="B3" s="49"/>
      <c r="C3" s="49"/>
      <c r="D3" s="49"/>
      <c r="E3" s="49"/>
    </row>
    <row r="4" spans="1:5" ht="14.25">
      <c r="A4" s="50" t="s">
        <v>0</v>
      </c>
      <c r="B4" s="50"/>
      <c r="C4" s="50"/>
      <c r="D4" s="50"/>
      <c r="E4" s="50"/>
    </row>
    <row r="5" spans="1:5" ht="14.25">
      <c r="A5" s="3" t="s">
        <v>1</v>
      </c>
      <c r="B5" s="3" t="s">
        <v>2</v>
      </c>
      <c r="C5" s="3" t="s">
        <v>3</v>
      </c>
      <c r="D5" s="51" t="s">
        <v>4</v>
      </c>
      <c r="E5" s="52"/>
    </row>
    <row r="6" spans="1:5" ht="15">
      <c r="A6" s="4" t="s">
        <v>5</v>
      </c>
      <c r="B6" s="5" t="s">
        <v>6</v>
      </c>
      <c r="C6" s="6" t="s">
        <v>7</v>
      </c>
      <c r="D6" s="57">
        <v>43466</v>
      </c>
      <c r="E6" s="58"/>
    </row>
    <row r="7" spans="1:5" ht="15">
      <c r="A7" s="4" t="s">
        <v>8</v>
      </c>
      <c r="B7" s="5" t="s">
        <v>9</v>
      </c>
      <c r="C7" s="6" t="s">
        <v>7</v>
      </c>
      <c r="D7" s="53" t="s">
        <v>58</v>
      </c>
      <c r="E7" s="54"/>
    </row>
    <row r="8" spans="1:5" ht="15">
      <c r="A8" s="7" t="s">
        <v>10</v>
      </c>
      <c r="B8" s="8" t="s">
        <v>11</v>
      </c>
      <c r="C8" s="9" t="s">
        <v>12</v>
      </c>
      <c r="D8" s="55">
        <f>7513.5*12*4.07</f>
        <v>366959.34</v>
      </c>
      <c r="E8" s="56"/>
    </row>
    <row r="9" spans="1:5" ht="30">
      <c r="A9" s="7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7" t="s">
        <v>42</v>
      </c>
      <c r="B10" s="11" t="s">
        <v>22</v>
      </c>
      <c r="C10" s="12" t="s">
        <v>23</v>
      </c>
      <c r="D10" s="9" t="s">
        <v>24</v>
      </c>
      <c r="E10" s="12">
        <f>7513.5*12*1.55</f>
        <v>139751.1</v>
      </c>
    </row>
    <row r="11" spans="1:5" ht="15">
      <c r="A11" s="7" t="s">
        <v>38</v>
      </c>
      <c r="B11" s="11" t="s">
        <v>25</v>
      </c>
      <c r="C11" s="12" t="s">
        <v>23</v>
      </c>
      <c r="D11" s="9" t="s">
        <v>24</v>
      </c>
      <c r="E11" s="12">
        <f>7513.5*12*0.12</f>
        <v>10819.439999999999</v>
      </c>
    </row>
    <row r="12" spans="1:5" ht="75" customHeight="1">
      <c r="A12" s="7" t="s">
        <v>39</v>
      </c>
      <c r="B12" s="11" t="s">
        <v>26</v>
      </c>
      <c r="C12" s="12" t="s">
        <v>23</v>
      </c>
      <c r="D12" s="9" t="s">
        <v>24</v>
      </c>
      <c r="E12" s="12">
        <f>7513.5*12*1.1</f>
        <v>99178.20000000001</v>
      </c>
    </row>
    <row r="13" spans="1:5" ht="58.5" customHeight="1">
      <c r="A13" s="7" t="s">
        <v>40</v>
      </c>
      <c r="B13" s="8" t="s">
        <v>27</v>
      </c>
      <c r="C13" s="12" t="s">
        <v>23</v>
      </c>
      <c r="D13" s="9" t="s">
        <v>24</v>
      </c>
      <c r="E13" s="12">
        <f>7513.5*12*0.73</f>
        <v>65818.26</v>
      </c>
    </row>
    <row r="14" spans="1:5" ht="48.75" customHeight="1">
      <c r="A14" s="7" t="s">
        <v>41</v>
      </c>
      <c r="B14" s="8" t="s">
        <v>28</v>
      </c>
      <c r="C14" s="12" t="s">
        <v>23</v>
      </c>
      <c r="D14" s="9" t="s">
        <v>24</v>
      </c>
      <c r="E14" s="12">
        <f>7513.5*12*0.57</f>
        <v>51392.34</v>
      </c>
    </row>
    <row r="15" spans="1:5" ht="15">
      <c r="A15" s="4" t="s">
        <v>13</v>
      </c>
      <c r="B15" s="5" t="s">
        <v>6</v>
      </c>
      <c r="C15" s="6" t="s">
        <v>7</v>
      </c>
      <c r="D15" s="57">
        <v>43466</v>
      </c>
      <c r="E15" s="58"/>
    </row>
    <row r="16" spans="1:5" ht="45" customHeight="1">
      <c r="A16" s="4" t="s">
        <v>14</v>
      </c>
      <c r="B16" s="5" t="s">
        <v>9</v>
      </c>
      <c r="C16" s="6" t="s">
        <v>7</v>
      </c>
      <c r="D16" s="53" t="s">
        <v>57</v>
      </c>
      <c r="E16" s="54"/>
    </row>
    <row r="17" spans="1:5" ht="15">
      <c r="A17" s="7" t="s">
        <v>15</v>
      </c>
      <c r="B17" s="8" t="s">
        <v>11</v>
      </c>
      <c r="C17" s="9" t="s">
        <v>12</v>
      </c>
      <c r="D17" s="55">
        <f>SUM(E19:E24)</f>
        <v>754655.94</v>
      </c>
      <c r="E17" s="56"/>
    </row>
    <row r="18" spans="1:5" ht="30">
      <c r="A18" s="7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7" t="s">
        <v>44</v>
      </c>
      <c r="B19" s="8" t="s">
        <v>29</v>
      </c>
      <c r="C19" s="12" t="s">
        <v>23</v>
      </c>
      <c r="D19" s="9" t="s">
        <v>24</v>
      </c>
      <c r="E19" s="13">
        <f>7513.5*12*0.9</f>
        <v>81145.8</v>
      </c>
    </row>
    <row r="20" spans="1:5" ht="60">
      <c r="A20" s="7" t="s">
        <v>45</v>
      </c>
      <c r="B20" s="8" t="s">
        <v>30</v>
      </c>
      <c r="C20" s="12" t="s">
        <v>23</v>
      </c>
      <c r="D20" s="9" t="s">
        <v>24</v>
      </c>
      <c r="E20" s="13">
        <f>7513.5*12*1.79</f>
        <v>161389.98</v>
      </c>
    </row>
    <row r="21" spans="1:5" ht="15">
      <c r="A21" s="7" t="s">
        <v>46</v>
      </c>
      <c r="B21" s="8" t="s">
        <v>31</v>
      </c>
      <c r="C21" s="12" t="s">
        <v>23</v>
      </c>
      <c r="D21" s="9" t="s">
        <v>24</v>
      </c>
      <c r="E21" s="13">
        <f>7513.5*12*0.44</f>
        <v>39671.28</v>
      </c>
    </row>
    <row r="22" spans="1:5" ht="34.5" customHeight="1">
      <c r="A22" s="7" t="s">
        <v>47</v>
      </c>
      <c r="B22" s="8" t="s">
        <v>32</v>
      </c>
      <c r="C22" s="9" t="s">
        <v>33</v>
      </c>
      <c r="D22" s="9" t="s">
        <v>24</v>
      </c>
      <c r="E22" s="13">
        <f>7513.5*12*0.09</f>
        <v>8114.58</v>
      </c>
    </row>
    <row r="23" spans="1:5" ht="45">
      <c r="A23" s="7" t="s">
        <v>48</v>
      </c>
      <c r="B23" s="8" t="s">
        <v>34</v>
      </c>
      <c r="C23" s="9"/>
      <c r="D23" s="9" t="s">
        <v>24</v>
      </c>
      <c r="E23" s="13">
        <f>7513.5*12*5.09</f>
        <v>458924.57999999996</v>
      </c>
    </row>
    <row r="24" spans="1:5" ht="30">
      <c r="A24" s="7" t="s">
        <v>49</v>
      </c>
      <c r="B24" s="8" t="s">
        <v>35</v>
      </c>
      <c r="C24" s="9" t="s">
        <v>36</v>
      </c>
      <c r="D24" s="9" t="s">
        <v>24</v>
      </c>
      <c r="E24" s="13">
        <f>7513.5*12*0.06</f>
        <v>5409.719999999999</v>
      </c>
    </row>
    <row r="25" spans="1:5" ht="15">
      <c r="A25" s="4" t="s">
        <v>16</v>
      </c>
      <c r="B25" s="5" t="s">
        <v>6</v>
      </c>
      <c r="C25" s="6" t="s">
        <v>7</v>
      </c>
      <c r="D25" s="6"/>
      <c r="E25" s="14">
        <v>43466</v>
      </c>
    </row>
    <row r="26" spans="1:5" ht="91.5" customHeight="1">
      <c r="A26" s="4" t="s">
        <v>17</v>
      </c>
      <c r="B26" s="5" t="s">
        <v>9</v>
      </c>
      <c r="C26" s="6" t="s">
        <v>7</v>
      </c>
      <c r="D26" s="6"/>
      <c r="E26" s="8" t="s">
        <v>59</v>
      </c>
    </row>
    <row r="27" spans="1:5" ht="15">
      <c r="A27" s="7" t="s">
        <v>18</v>
      </c>
      <c r="B27" s="8" t="s">
        <v>11</v>
      </c>
      <c r="C27" s="9" t="s">
        <v>12</v>
      </c>
      <c r="D27" s="9"/>
      <c r="E27" s="15">
        <f>SUM(E29:E31)</f>
        <v>785311.02</v>
      </c>
    </row>
    <row r="28" spans="1:5" ht="30">
      <c r="A28" s="7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7" t="s">
        <v>54</v>
      </c>
      <c r="B29" s="8" t="s">
        <v>50</v>
      </c>
      <c r="C29" s="12" t="s">
        <v>23</v>
      </c>
      <c r="D29" s="9" t="s">
        <v>24</v>
      </c>
      <c r="E29" s="12">
        <f>7513.5*12*0.62</f>
        <v>55900.44</v>
      </c>
    </row>
    <row r="30" spans="1:5" ht="52.5" customHeight="1">
      <c r="A30" s="7" t="s">
        <v>55</v>
      </c>
      <c r="B30" s="8" t="s">
        <v>51</v>
      </c>
      <c r="C30" s="12" t="s">
        <v>23</v>
      </c>
      <c r="D30" s="9" t="s">
        <v>24</v>
      </c>
      <c r="E30" s="12">
        <f>7513.5*12*4.19</f>
        <v>377778.78</v>
      </c>
    </row>
    <row r="31" spans="1:5" ht="30">
      <c r="A31" s="7" t="s">
        <v>56</v>
      </c>
      <c r="B31" s="8" t="s">
        <v>52</v>
      </c>
      <c r="C31" s="12" t="s">
        <v>23</v>
      </c>
      <c r="D31" s="9" t="s">
        <v>24</v>
      </c>
      <c r="E31" s="12">
        <f>7513.5*12*3.9</f>
        <v>351631.8</v>
      </c>
    </row>
    <row r="33" ht="12.75">
      <c r="E33" s="16">
        <f>SUM(E27,D17,D8)</f>
        <v>1906926.3</v>
      </c>
    </row>
  </sheetData>
  <sheetProtection/>
  <mergeCells count="10">
    <mergeCell ref="D16:E16"/>
    <mergeCell ref="D17:E17"/>
    <mergeCell ref="D6:E6"/>
    <mergeCell ref="D7:E7"/>
    <mergeCell ref="D8:E8"/>
    <mergeCell ref="D15:E15"/>
    <mergeCell ref="A1:E1"/>
    <mergeCell ref="A3:E3"/>
    <mergeCell ref="A4:E4"/>
    <mergeCell ref="D5:E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80" zoomScaleNormal="80" zoomScalePageLayoutView="0" workbookViewId="0" topLeftCell="A50">
      <selection activeCell="E63" sqref="E63"/>
    </sheetView>
  </sheetViews>
  <sheetFormatPr defaultColWidth="9.00390625" defaultRowHeight="12.75" outlineLevelRow="2"/>
  <cols>
    <col min="1" max="1" width="62.75390625" style="18" customWidth="1"/>
    <col min="2" max="2" width="12.125" style="18" customWidth="1"/>
    <col min="3" max="3" width="17.625" style="18" customWidth="1"/>
    <col min="4" max="4" width="11.25390625" style="18" customWidth="1"/>
    <col min="5" max="5" width="13.875" style="18" customWidth="1"/>
    <col min="6" max="6" width="14.75390625" style="18" customWidth="1"/>
    <col min="7" max="16384" width="8.875" style="18" customWidth="1"/>
  </cols>
  <sheetData>
    <row r="1" spans="1:6" ht="15">
      <c r="A1" s="59" t="s">
        <v>108</v>
      </c>
      <c r="B1" s="59"/>
      <c r="C1" s="59"/>
      <c r="D1" s="59"/>
      <c r="E1" s="59"/>
      <c r="F1" s="59"/>
    </row>
    <row r="2" spans="1:6" ht="15">
      <c r="A2" s="59" t="s">
        <v>62</v>
      </c>
      <c r="B2" s="59"/>
      <c r="C2" s="59"/>
      <c r="D2" s="59"/>
      <c r="E2" s="59"/>
      <c r="F2" s="59"/>
    </row>
    <row r="3" spans="1:6" ht="15">
      <c r="A3" s="59" t="s">
        <v>63</v>
      </c>
      <c r="B3" s="59"/>
      <c r="C3" s="59"/>
      <c r="D3" s="59"/>
      <c r="E3" s="59"/>
      <c r="F3" s="59"/>
    </row>
    <row r="4" ht="15">
      <c r="A4" s="19"/>
    </row>
    <row r="5" spans="1:4" ht="15">
      <c r="A5" s="19" t="s">
        <v>96</v>
      </c>
      <c r="D5" s="18" t="s">
        <v>64</v>
      </c>
    </row>
    <row r="6" ht="15">
      <c r="A6" s="19"/>
    </row>
    <row r="7" spans="1:6" ht="118.5" customHeight="1">
      <c r="A7" s="9" t="s">
        <v>65</v>
      </c>
      <c r="B7" s="9" t="s">
        <v>66</v>
      </c>
      <c r="C7" s="9" t="s">
        <v>67</v>
      </c>
      <c r="D7" s="9" t="s">
        <v>68</v>
      </c>
      <c r="E7" s="9" t="s">
        <v>69</v>
      </c>
      <c r="F7" s="9" t="s">
        <v>70</v>
      </c>
    </row>
    <row r="8" spans="1:6" s="24" customFormat="1" ht="32.25" customHeight="1">
      <c r="A8" s="20" t="s">
        <v>109</v>
      </c>
      <c r="B8" s="21">
        <v>7513.3</v>
      </c>
      <c r="C8" s="47">
        <v>12</v>
      </c>
      <c r="D8" s="22" t="s">
        <v>71</v>
      </c>
      <c r="E8" s="23">
        <f>E9+E10+E21+E24+E41</f>
        <v>8.354145798553114</v>
      </c>
      <c r="F8" s="41">
        <f>F9+F10+F21+F24+F41</f>
        <v>753206.632</v>
      </c>
    </row>
    <row r="9" spans="1:6" s="37" customFormat="1" ht="19.5" customHeight="1" outlineLevel="1">
      <c r="A9" s="33" t="s">
        <v>110</v>
      </c>
      <c r="B9" s="34">
        <f>B8</f>
        <v>7513.3</v>
      </c>
      <c r="C9" s="46">
        <v>12</v>
      </c>
      <c r="D9" s="35" t="s">
        <v>7</v>
      </c>
      <c r="E9" s="40">
        <v>1.51</v>
      </c>
      <c r="F9" s="36">
        <f>B9*C9*E9</f>
        <v>136140.996</v>
      </c>
    </row>
    <row r="10" spans="1:6" s="26" customFormat="1" ht="46.5" customHeight="1" outlineLevel="1">
      <c r="A10" s="33" t="s">
        <v>111</v>
      </c>
      <c r="B10" s="34">
        <f>B8</f>
        <v>7513.3</v>
      </c>
      <c r="C10" s="46" t="s">
        <v>7</v>
      </c>
      <c r="D10" s="35" t="s">
        <v>7</v>
      </c>
      <c r="E10" s="40">
        <f>F10/B10/12</f>
        <v>1.624909660202574</v>
      </c>
      <c r="F10" s="36">
        <f>SUM(F11:F20)</f>
        <v>146501.20500000002</v>
      </c>
    </row>
    <row r="11" spans="1:6" s="26" customFormat="1" ht="19.5" customHeight="1" outlineLevel="2">
      <c r="A11" s="45" t="s">
        <v>138</v>
      </c>
      <c r="B11" s="34">
        <v>1063</v>
      </c>
      <c r="C11" s="46">
        <v>72</v>
      </c>
      <c r="D11" s="35" t="s">
        <v>71</v>
      </c>
      <c r="E11" s="40">
        <v>0.37</v>
      </c>
      <c r="F11" s="36">
        <f>B11*C11*E11</f>
        <v>28318.32</v>
      </c>
    </row>
    <row r="12" spans="1:6" s="26" customFormat="1" ht="18" customHeight="1" outlineLevel="2">
      <c r="A12" s="45" t="s">
        <v>97</v>
      </c>
      <c r="B12" s="34">
        <v>2425</v>
      </c>
      <c r="C12" s="46">
        <v>72</v>
      </c>
      <c r="D12" s="35" t="s">
        <v>71</v>
      </c>
      <c r="E12" s="40">
        <v>0.15</v>
      </c>
      <c r="F12" s="36">
        <f>B12*C12*E12</f>
        <v>26190</v>
      </c>
    </row>
    <row r="13" spans="1:6" s="26" customFormat="1" ht="18" customHeight="1" outlineLevel="2">
      <c r="A13" s="45" t="s">
        <v>98</v>
      </c>
      <c r="B13" s="34">
        <v>2425</v>
      </c>
      <c r="C13" s="46">
        <v>3</v>
      </c>
      <c r="D13" s="35" t="s">
        <v>71</v>
      </c>
      <c r="E13" s="40">
        <v>3.46</v>
      </c>
      <c r="F13" s="36">
        <f>B13*C13*E13</f>
        <v>25171.5</v>
      </c>
    </row>
    <row r="14" spans="1:6" s="26" customFormat="1" ht="16.5" customHeight="1" outlineLevel="2">
      <c r="A14" s="45" t="s">
        <v>99</v>
      </c>
      <c r="B14" s="34">
        <v>3.5</v>
      </c>
      <c r="C14" s="46">
        <v>139</v>
      </c>
      <c r="D14" s="35" t="s">
        <v>71</v>
      </c>
      <c r="E14" s="40">
        <v>6.69</v>
      </c>
      <c r="F14" s="36">
        <f aca="true" t="shared" si="0" ref="F14:F20">B14*C14*E14</f>
        <v>3254.6850000000004</v>
      </c>
    </row>
    <row r="15" spans="1:6" s="26" customFormat="1" ht="20.25" customHeight="1" outlineLevel="2">
      <c r="A15" s="45" t="s">
        <v>100</v>
      </c>
      <c r="B15" s="34">
        <v>7.2</v>
      </c>
      <c r="C15" s="46">
        <v>139</v>
      </c>
      <c r="D15" s="35" t="s">
        <v>71</v>
      </c>
      <c r="E15" s="40">
        <v>0.64</v>
      </c>
      <c r="F15" s="36">
        <f t="shared" si="0"/>
        <v>640.5120000000001</v>
      </c>
    </row>
    <row r="16" spans="1:6" s="26" customFormat="1" ht="17.25" customHeight="1" outlineLevel="2">
      <c r="A16" s="45" t="s">
        <v>101</v>
      </c>
      <c r="B16" s="34">
        <f>B11*0.8</f>
        <v>850.4000000000001</v>
      </c>
      <c r="C16" s="46">
        <v>72</v>
      </c>
      <c r="D16" s="35" t="s">
        <v>71</v>
      </c>
      <c r="E16" s="40">
        <v>0.53</v>
      </c>
      <c r="F16" s="36">
        <f t="shared" si="0"/>
        <v>32451.264000000003</v>
      </c>
    </row>
    <row r="17" spans="1:6" s="26" customFormat="1" ht="19.5" customHeight="1" outlineLevel="2">
      <c r="A17" s="45" t="s">
        <v>102</v>
      </c>
      <c r="B17" s="34">
        <v>2</v>
      </c>
      <c r="C17" s="46">
        <v>109</v>
      </c>
      <c r="D17" s="35" t="s">
        <v>71</v>
      </c>
      <c r="E17" s="40">
        <v>8.1</v>
      </c>
      <c r="F17" s="36">
        <f t="shared" si="0"/>
        <v>1765.8</v>
      </c>
    </row>
    <row r="18" spans="1:6" s="26" customFormat="1" ht="15.75" customHeight="1" outlineLevel="2">
      <c r="A18" s="45" t="s">
        <v>103</v>
      </c>
      <c r="B18" s="34">
        <f>B11*0.1</f>
        <v>106.30000000000001</v>
      </c>
      <c r="C18" s="46">
        <v>3</v>
      </c>
      <c r="D18" s="35" t="s">
        <v>71</v>
      </c>
      <c r="E18" s="40">
        <v>14.6</v>
      </c>
      <c r="F18" s="36">
        <f t="shared" si="0"/>
        <v>4655.9400000000005</v>
      </c>
    </row>
    <row r="19" spans="1:6" s="26" customFormat="1" ht="32.25" customHeight="1" outlineLevel="2">
      <c r="A19" s="45" t="s">
        <v>104</v>
      </c>
      <c r="B19" s="34">
        <v>7.2</v>
      </c>
      <c r="C19" s="46">
        <v>109</v>
      </c>
      <c r="D19" s="35" t="s">
        <v>71</v>
      </c>
      <c r="E19" s="40">
        <v>3.83</v>
      </c>
      <c r="F19" s="36">
        <f t="shared" si="0"/>
        <v>3005.784</v>
      </c>
    </row>
    <row r="20" spans="1:6" s="26" customFormat="1" ht="15.75" customHeight="1" outlineLevel="2">
      <c r="A20" s="45" t="s">
        <v>105</v>
      </c>
      <c r="B20" s="34">
        <f>B11*0.3</f>
        <v>318.9</v>
      </c>
      <c r="C20" s="46">
        <v>22</v>
      </c>
      <c r="D20" s="35" t="s">
        <v>71</v>
      </c>
      <c r="E20" s="40">
        <v>3</v>
      </c>
      <c r="F20" s="36">
        <f t="shared" si="0"/>
        <v>21047.399999999998</v>
      </c>
    </row>
    <row r="21" spans="1:6" s="37" customFormat="1" ht="31.5" customHeight="1" outlineLevel="1">
      <c r="A21" s="33" t="s">
        <v>132</v>
      </c>
      <c r="B21" s="34">
        <v>7513.5</v>
      </c>
      <c r="C21" s="46" t="s">
        <v>7</v>
      </c>
      <c r="D21" s="35" t="s">
        <v>7</v>
      </c>
      <c r="E21" s="40">
        <f>F21/B21/12</f>
        <v>0.078525321088707</v>
      </c>
      <c r="F21" s="36">
        <f>SUM(F22:F23)</f>
        <v>7080</v>
      </c>
    </row>
    <row r="22" spans="1:6" s="37" customFormat="1" ht="19.5" customHeight="1" outlineLevel="1">
      <c r="A22" s="45" t="s">
        <v>106</v>
      </c>
      <c r="B22" s="34">
        <v>885</v>
      </c>
      <c r="C22" s="46">
        <v>12</v>
      </c>
      <c r="D22" s="35" t="s">
        <v>7</v>
      </c>
      <c r="E22" s="40">
        <v>0.25</v>
      </c>
      <c r="F22" s="36">
        <f>B22*C22*E22</f>
        <v>2655</v>
      </c>
    </row>
    <row r="23" spans="1:6" s="37" customFormat="1" ht="21" customHeight="1" outlineLevel="1">
      <c r="A23" s="45" t="s">
        <v>107</v>
      </c>
      <c r="B23" s="34">
        <v>885</v>
      </c>
      <c r="C23" s="46">
        <v>1</v>
      </c>
      <c r="D23" s="35" t="s">
        <v>7</v>
      </c>
      <c r="E23" s="40">
        <v>5</v>
      </c>
      <c r="F23" s="36">
        <f>B23*C23*E23</f>
        <v>4425</v>
      </c>
    </row>
    <row r="24" spans="1:6" s="26" customFormat="1" ht="33" customHeight="1" outlineLevel="1">
      <c r="A24" s="33" t="s">
        <v>133</v>
      </c>
      <c r="B24" s="34">
        <f>B8</f>
        <v>7513.3</v>
      </c>
      <c r="C24" s="46">
        <v>12</v>
      </c>
      <c r="D24" s="35" t="s">
        <v>7</v>
      </c>
      <c r="E24" s="40">
        <f>F24/B24/C24</f>
        <v>5.080710817261833</v>
      </c>
      <c r="F24" s="36">
        <f>SUM(F25:F40)</f>
        <v>458074.855</v>
      </c>
    </row>
    <row r="25" spans="1:6" s="26" customFormat="1" ht="18" customHeight="1" outlineLevel="1">
      <c r="A25" s="42" t="s">
        <v>72</v>
      </c>
      <c r="B25" s="44">
        <v>1155.1</v>
      </c>
      <c r="C25" s="34" t="s">
        <v>73</v>
      </c>
      <c r="D25" s="35" t="s">
        <v>71</v>
      </c>
      <c r="E25" s="35">
        <v>3.86</v>
      </c>
      <c r="F25" s="40">
        <v>8917.372</v>
      </c>
    </row>
    <row r="26" spans="1:6" s="26" customFormat="1" ht="21" customHeight="1" outlineLevel="1">
      <c r="A26" s="43" t="s">
        <v>74</v>
      </c>
      <c r="B26" s="44">
        <v>1011.8</v>
      </c>
      <c r="C26" s="34" t="s">
        <v>73</v>
      </c>
      <c r="D26" s="35" t="s">
        <v>71</v>
      </c>
      <c r="E26" s="35">
        <v>3.86</v>
      </c>
      <c r="F26" s="40">
        <v>7811.096</v>
      </c>
    </row>
    <row r="27" spans="1:6" s="26" customFormat="1" ht="19.5" customHeight="1" outlineLevel="1">
      <c r="A27" s="43" t="s">
        <v>75</v>
      </c>
      <c r="B27" s="44">
        <v>854.7</v>
      </c>
      <c r="C27" s="34" t="s">
        <v>73</v>
      </c>
      <c r="D27" s="35" t="s">
        <v>71</v>
      </c>
      <c r="E27" s="35">
        <v>3.86</v>
      </c>
      <c r="F27" s="40">
        <v>6598.284000000001</v>
      </c>
    </row>
    <row r="28" spans="1:6" s="26" customFormat="1" ht="18" customHeight="1" outlineLevel="1">
      <c r="A28" s="43" t="s">
        <v>94</v>
      </c>
      <c r="B28" s="44">
        <v>32</v>
      </c>
      <c r="C28" s="34" t="s">
        <v>73</v>
      </c>
      <c r="D28" s="35" t="s">
        <v>71</v>
      </c>
      <c r="E28" s="35">
        <v>3.86</v>
      </c>
      <c r="F28" s="40">
        <v>247.04</v>
      </c>
    </row>
    <row r="29" spans="1:6" s="26" customFormat="1" ht="21" customHeight="1" outlineLevel="1">
      <c r="A29" s="43" t="s">
        <v>76</v>
      </c>
      <c r="B29" s="44">
        <v>1155.1</v>
      </c>
      <c r="C29" s="34" t="s">
        <v>77</v>
      </c>
      <c r="D29" s="35" t="s">
        <v>71</v>
      </c>
      <c r="E29" s="35">
        <v>42.27</v>
      </c>
      <c r="F29" s="40">
        <v>16275.359</v>
      </c>
    </row>
    <row r="30" spans="1:6" s="26" customFormat="1" ht="31.5" customHeight="1" outlineLevel="1">
      <c r="A30" s="43" t="s">
        <v>95</v>
      </c>
      <c r="B30" s="44">
        <v>32</v>
      </c>
      <c r="C30" s="34" t="s">
        <v>77</v>
      </c>
      <c r="D30" s="35" t="s">
        <v>71</v>
      </c>
      <c r="E30" s="35">
        <v>42.27</v>
      </c>
      <c r="F30" s="40">
        <v>2705.28</v>
      </c>
    </row>
    <row r="31" spans="1:6" s="26" customFormat="1" ht="19.5" customHeight="1" outlineLevel="1">
      <c r="A31" s="42" t="s">
        <v>78</v>
      </c>
      <c r="B31" s="44">
        <v>8</v>
      </c>
      <c r="C31" s="34" t="s">
        <v>77</v>
      </c>
      <c r="D31" s="35" t="s">
        <v>79</v>
      </c>
      <c r="E31" s="35">
        <v>203.93</v>
      </c>
      <c r="F31" s="40">
        <v>8157.2</v>
      </c>
    </row>
    <row r="32" spans="1:6" s="26" customFormat="1" ht="18" customHeight="1" outlineLevel="1">
      <c r="A32" s="43" t="s">
        <v>80</v>
      </c>
      <c r="B32" s="44">
        <v>4</v>
      </c>
      <c r="C32" s="34" t="s">
        <v>81</v>
      </c>
      <c r="D32" s="35" t="s">
        <v>79</v>
      </c>
      <c r="E32" s="35">
        <v>296.66</v>
      </c>
      <c r="F32" s="40">
        <v>1186.64</v>
      </c>
    </row>
    <row r="33" spans="1:6" s="26" customFormat="1" ht="18" customHeight="1" outlineLevel="1">
      <c r="A33" s="43" t="s">
        <v>82</v>
      </c>
      <c r="B33" s="44">
        <v>4</v>
      </c>
      <c r="C33" s="34" t="s">
        <v>81</v>
      </c>
      <c r="D33" s="35" t="s">
        <v>79</v>
      </c>
      <c r="E33" s="35">
        <v>85.53</v>
      </c>
      <c r="F33" s="40">
        <v>342.12</v>
      </c>
    </row>
    <row r="34" spans="1:6" s="26" customFormat="1" ht="18" customHeight="1" outlineLevel="1">
      <c r="A34" s="43" t="s">
        <v>83</v>
      </c>
      <c r="B34" s="44">
        <v>5.8</v>
      </c>
      <c r="C34" s="34" t="s">
        <v>81</v>
      </c>
      <c r="D34" s="35" t="s">
        <v>71</v>
      </c>
      <c r="E34" s="35">
        <v>806.87</v>
      </c>
      <c r="F34" s="40">
        <v>4679.846</v>
      </c>
    </row>
    <row r="35" spans="1:6" s="26" customFormat="1" ht="21" customHeight="1" outlineLevel="1">
      <c r="A35" s="43" t="s">
        <v>84</v>
      </c>
      <c r="B35" s="44">
        <v>5.8</v>
      </c>
      <c r="C35" s="34" t="s">
        <v>81</v>
      </c>
      <c r="D35" s="35" t="s">
        <v>71</v>
      </c>
      <c r="E35" s="35">
        <v>127.03</v>
      </c>
      <c r="F35" s="40">
        <v>736.774</v>
      </c>
    </row>
    <row r="36" spans="1:6" s="26" customFormat="1" ht="30.75" customHeight="1" outlineLevel="1">
      <c r="A36" s="43" t="s">
        <v>85</v>
      </c>
      <c r="B36" s="44">
        <v>878</v>
      </c>
      <c r="C36" s="34" t="s">
        <v>86</v>
      </c>
      <c r="D36" s="35" t="s">
        <v>71</v>
      </c>
      <c r="E36" s="35">
        <v>1.62</v>
      </c>
      <c r="F36" s="40">
        <v>147925.44</v>
      </c>
    </row>
    <row r="37" spans="1:6" s="26" customFormat="1" ht="19.5" customHeight="1" outlineLevel="1">
      <c r="A37" s="43" t="s">
        <v>87</v>
      </c>
      <c r="B37" s="44">
        <v>3899.6</v>
      </c>
      <c r="C37" s="34" t="s">
        <v>73</v>
      </c>
      <c r="D37" s="35" t="s">
        <v>71</v>
      </c>
      <c r="E37" s="35">
        <v>1.62</v>
      </c>
      <c r="F37" s="40">
        <v>12634.704</v>
      </c>
    </row>
    <row r="38" spans="1:6" s="26" customFormat="1" ht="19.5" customHeight="1" outlineLevel="1">
      <c r="A38" s="43" t="s">
        <v>88</v>
      </c>
      <c r="B38" s="44">
        <v>360</v>
      </c>
      <c r="C38" s="34" t="s">
        <v>89</v>
      </c>
      <c r="D38" s="35" t="s">
        <v>90</v>
      </c>
      <c r="E38" s="35">
        <v>8.67</v>
      </c>
      <c r="F38" s="40">
        <v>780.3</v>
      </c>
    </row>
    <row r="39" spans="1:6" s="26" customFormat="1" ht="38.25" customHeight="1" outlineLevel="1">
      <c r="A39" s="43" t="s">
        <v>148</v>
      </c>
      <c r="B39" s="44">
        <v>30</v>
      </c>
      <c r="C39" s="34" t="s">
        <v>81</v>
      </c>
      <c r="D39" s="35" t="s">
        <v>71</v>
      </c>
      <c r="E39" s="35">
        <v>3073.98</v>
      </c>
      <c r="F39" s="40">
        <f>B39*E39</f>
        <v>92219.4</v>
      </c>
    </row>
    <row r="40" spans="1:6" s="26" customFormat="1" ht="38.25" customHeight="1" outlineLevel="1">
      <c r="A40" s="43" t="s">
        <v>149</v>
      </c>
      <c r="B40" s="44">
        <v>200</v>
      </c>
      <c r="C40" s="34" t="s">
        <v>81</v>
      </c>
      <c r="D40" s="35" t="s">
        <v>90</v>
      </c>
      <c r="E40" s="35">
        <v>734.29</v>
      </c>
      <c r="F40" s="40">
        <f>B40*E40</f>
        <v>146858</v>
      </c>
    </row>
    <row r="41" spans="1:6" s="37" customFormat="1" ht="33" customHeight="1" outlineLevel="1">
      <c r="A41" s="33" t="s">
        <v>134</v>
      </c>
      <c r="B41" s="34">
        <f>B8</f>
        <v>7513.3</v>
      </c>
      <c r="C41" s="46">
        <v>12</v>
      </c>
      <c r="D41" s="35" t="s">
        <v>24</v>
      </c>
      <c r="E41" s="40">
        <v>0.06</v>
      </c>
      <c r="F41" s="36">
        <f>B41*C41*E41</f>
        <v>5409.576</v>
      </c>
    </row>
    <row r="42" spans="1:6" s="24" customFormat="1" ht="48" customHeight="1">
      <c r="A42" s="20" t="s">
        <v>135</v>
      </c>
      <c r="B42" s="21">
        <f>B8</f>
        <v>7513.3</v>
      </c>
      <c r="C42" s="21">
        <v>12</v>
      </c>
      <c r="D42" s="22" t="s">
        <v>7</v>
      </c>
      <c r="E42" s="23">
        <f>SUM(E43,E50,E62)</f>
        <v>8.82</v>
      </c>
      <c r="F42" s="41">
        <f>SUM(F43,F50,F62)</f>
        <v>806928.418</v>
      </c>
    </row>
    <row r="43" spans="1:6" s="25" customFormat="1" ht="30.75" customHeight="1">
      <c r="A43" s="33" t="s">
        <v>136</v>
      </c>
      <c r="B43" s="34">
        <f>B42</f>
        <v>7513.3</v>
      </c>
      <c r="C43" s="46">
        <v>12</v>
      </c>
      <c r="D43" s="35" t="s">
        <v>7</v>
      </c>
      <c r="E43" s="40">
        <v>0.62</v>
      </c>
      <c r="F43" s="36">
        <f>B43*C43*E43</f>
        <v>55898.952000000005</v>
      </c>
    </row>
    <row r="44" spans="1:6" s="25" customFormat="1" ht="31.5" customHeight="1">
      <c r="A44" s="43" t="s">
        <v>139</v>
      </c>
      <c r="B44" s="44">
        <v>36</v>
      </c>
      <c r="C44" s="34" t="s">
        <v>140</v>
      </c>
      <c r="D44" s="35" t="s">
        <v>79</v>
      </c>
      <c r="E44" s="40">
        <v>33.62</v>
      </c>
      <c r="F44" s="36">
        <v>14523.84</v>
      </c>
    </row>
    <row r="45" spans="1:6" s="25" customFormat="1" ht="21.75" customHeight="1">
      <c r="A45" s="43" t="s">
        <v>141</v>
      </c>
      <c r="B45" s="44">
        <v>1</v>
      </c>
      <c r="C45" s="34" t="s">
        <v>140</v>
      </c>
      <c r="D45" s="35" t="s">
        <v>79</v>
      </c>
      <c r="E45" s="40">
        <v>187.18</v>
      </c>
      <c r="F45" s="36">
        <v>2246.16</v>
      </c>
    </row>
    <row r="46" spans="1:6" s="25" customFormat="1" ht="29.25" customHeight="1">
      <c r="A46" s="43" t="s">
        <v>142</v>
      </c>
      <c r="B46" s="44">
        <v>144</v>
      </c>
      <c r="C46" s="34" t="s">
        <v>81</v>
      </c>
      <c r="D46" s="35" t="s">
        <v>79</v>
      </c>
      <c r="E46" s="40">
        <v>452</v>
      </c>
      <c r="F46" s="36">
        <v>32544</v>
      </c>
    </row>
    <row r="47" spans="1:6" s="25" customFormat="1" ht="21.75" customHeight="1">
      <c r="A47" s="43" t="s">
        <v>143</v>
      </c>
      <c r="B47" s="44">
        <v>1</v>
      </c>
      <c r="C47" s="34" t="s">
        <v>81</v>
      </c>
      <c r="D47" s="35" t="s">
        <v>79</v>
      </c>
      <c r="E47" s="40">
        <v>2084.78</v>
      </c>
      <c r="F47" s="36">
        <v>2084.78</v>
      </c>
    </row>
    <row r="48" spans="1:6" s="25" customFormat="1" ht="31.5" customHeight="1" hidden="1">
      <c r="A48" s="43" t="s">
        <v>144</v>
      </c>
      <c r="B48" s="44">
        <v>1</v>
      </c>
      <c r="C48" s="34" t="s">
        <v>145</v>
      </c>
      <c r="D48" s="35" t="s">
        <v>131</v>
      </c>
      <c r="E48" s="35">
        <v>0</v>
      </c>
      <c r="F48" s="40">
        <v>0</v>
      </c>
    </row>
    <row r="49" spans="1:6" s="25" customFormat="1" ht="31.5" customHeight="1">
      <c r="A49" s="43" t="s">
        <v>146</v>
      </c>
      <c r="B49" s="44">
        <v>1</v>
      </c>
      <c r="C49" s="34" t="s">
        <v>147</v>
      </c>
      <c r="D49" s="35" t="s">
        <v>131</v>
      </c>
      <c r="E49" s="35">
        <v>4500.17</v>
      </c>
      <c r="F49" s="40">
        <v>4500.17</v>
      </c>
    </row>
    <row r="50" spans="1:6" s="39" customFormat="1" ht="45.75" customHeight="1">
      <c r="A50" s="33" t="s">
        <v>112</v>
      </c>
      <c r="B50" s="34">
        <f>B20</f>
        <v>318.9</v>
      </c>
      <c r="C50" s="46">
        <v>12</v>
      </c>
      <c r="D50" s="35" t="s">
        <v>7</v>
      </c>
      <c r="E50" s="40">
        <v>4.19</v>
      </c>
      <c r="F50" s="36">
        <f>SUM(F51:F61)</f>
        <v>389489.47</v>
      </c>
    </row>
    <row r="51" spans="1:6" s="25" customFormat="1" ht="27" customHeight="1">
      <c r="A51" s="43" t="s">
        <v>113</v>
      </c>
      <c r="B51" s="34">
        <v>320</v>
      </c>
      <c r="C51" s="34" t="s">
        <v>81</v>
      </c>
      <c r="D51" s="35" t="s">
        <v>114</v>
      </c>
      <c r="E51" s="40">
        <v>23.3</v>
      </c>
      <c r="F51" s="36">
        <v>7456</v>
      </c>
    </row>
    <row r="52" spans="1:6" s="25" customFormat="1" ht="16.5" customHeight="1">
      <c r="A52" s="43" t="s">
        <v>115</v>
      </c>
      <c r="B52" s="34">
        <v>320</v>
      </c>
      <c r="C52" s="34" t="s">
        <v>81</v>
      </c>
      <c r="D52" s="35" t="s">
        <v>90</v>
      </c>
      <c r="E52" s="40">
        <v>86.72</v>
      </c>
      <c r="F52" s="36">
        <v>27750.4</v>
      </c>
    </row>
    <row r="53" spans="1:6" s="25" customFormat="1" ht="16.5" customHeight="1">
      <c r="A53" s="43" t="s">
        <v>116</v>
      </c>
      <c r="B53" s="34">
        <v>32391</v>
      </c>
      <c r="C53" s="34" t="s">
        <v>81</v>
      </c>
      <c r="D53" s="35" t="s">
        <v>117</v>
      </c>
      <c r="E53" s="40">
        <v>0.31</v>
      </c>
      <c r="F53" s="36">
        <v>10041.21</v>
      </c>
    </row>
    <row r="54" spans="1:6" s="25" customFormat="1" ht="16.5" customHeight="1">
      <c r="A54" s="43" t="s">
        <v>118</v>
      </c>
      <c r="B54" s="34">
        <v>2</v>
      </c>
      <c r="C54" s="34" t="s">
        <v>81</v>
      </c>
      <c r="D54" s="35" t="s">
        <v>119</v>
      </c>
      <c r="E54" s="40">
        <v>664.9</v>
      </c>
      <c r="F54" s="36">
        <v>1329.8</v>
      </c>
    </row>
    <row r="55" spans="1:6" s="25" customFormat="1" ht="31.5" customHeight="1">
      <c r="A55" s="43" t="s">
        <v>120</v>
      </c>
      <c r="B55" s="34">
        <v>854.7</v>
      </c>
      <c r="C55" s="34" t="s">
        <v>121</v>
      </c>
      <c r="D55" s="35" t="s">
        <v>71</v>
      </c>
      <c r="E55" s="40">
        <v>1.27</v>
      </c>
      <c r="F55" s="36">
        <v>56444.388</v>
      </c>
    </row>
    <row r="56" spans="1:6" s="25" customFormat="1" ht="17.25" customHeight="1">
      <c r="A56" s="43" t="s">
        <v>122</v>
      </c>
      <c r="B56" s="34">
        <v>1</v>
      </c>
      <c r="C56" s="34" t="s">
        <v>81</v>
      </c>
      <c r="D56" s="35" t="s">
        <v>79</v>
      </c>
      <c r="E56" s="40">
        <v>385.68</v>
      </c>
      <c r="F56" s="36">
        <v>385.68</v>
      </c>
    </row>
    <row r="57" spans="1:6" s="25" customFormat="1" ht="17.25" customHeight="1">
      <c r="A57" s="43" t="s">
        <v>123</v>
      </c>
      <c r="B57" s="34">
        <v>12.266666666666666</v>
      </c>
      <c r="C57" s="34" t="s">
        <v>81</v>
      </c>
      <c r="D57" s="35" t="s">
        <v>79</v>
      </c>
      <c r="E57" s="40">
        <v>221.41</v>
      </c>
      <c r="F57" s="36">
        <v>5756.66</v>
      </c>
    </row>
    <row r="58" spans="1:6" s="25" customFormat="1" ht="31.5" customHeight="1">
      <c r="A58" s="43" t="s">
        <v>124</v>
      </c>
      <c r="B58" s="34">
        <v>1153.9</v>
      </c>
      <c r="C58" s="34" t="s">
        <v>125</v>
      </c>
      <c r="D58" s="35" t="s">
        <v>71</v>
      </c>
      <c r="E58" s="40">
        <v>1.27</v>
      </c>
      <c r="F58" s="36">
        <v>4396.359</v>
      </c>
    </row>
    <row r="59" spans="1:6" s="25" customFormat="1" ht="28.5" customHeight="1">
      <c r="A59" s="43" t="s">
        <v>126</v>
      </c>
      <c r="B59" s="34">
        <v>88</v>
      </c>
      <c r="C59" s="34" t="s">
        <v>81</v>
      </c>
      <c r="D59" s="35" t="s">
        <v>90</v>
      </c>
      <c r="E59" s="40">
        <v>129.18</v>
      </c>
      <c r="F59" s="36">
        <v>11367.84</v>
      </c>
    </row>
    <row r="60" spans="1:6" s="25" customFormat="1" ht="16.5" customHeight="1">
      <c r="A60" s="43" t="s">
        <v>127</v>
      </c>
      <c r="B60" s="34">
        <v>128</v>
      </c>
      <c r="C60" s="34" t="s">
        <v>81</v>
      </c>
      <c r="D60" s="35" t="s">
        <v>128</v>
      </c>
      <c r="E60" s="40">
        <v>186.22</v>
      </c>
      <c r="F60" s="36">
        <v>23836.16</v>
      </c>
    </row>
    <row r="61" spans="1:6" s="25" customFormat="1" ht="33" customHeight="1">
      <c r="A61" s="43" t="s">
        <v>129</v>
      </c>
      <c r="B61" s="34">
        <v>1</v>
      </c>
      <c r="C61" s="34" t="s">
        <v>130</v>
      </c>
      <c r="D61" s="35" t="s">
        <v>131</v>
      </c>
      <c r="E61" s="40">
        <v>240724.97299999997</v>
      </c>
      <c r="F61" s="36">
        <v>240724.97299999997</v>
      </c>
    </row>
    <row r="62" spans="1:6" s="39" customFormat="1" ht="18" customHeight="1">
      <c r="A62" s="33" t="s">
        <v>137</v>
      </c>
      <c r="B62" s="34">
        <f>B8</f>
        <v>7513.3</v>
      </c>
      <c r="C62" s="46">
        <v>12</v>
      </c>
      <c r="D62" s="35"/>
      <c r="E62" s="40">
        <v>4.01</v>
      </c>
      <c r="F62" s="36">
        <f>B62*C62*E62</f>
        <v>361539.996</v>
      </c>
    </row>
    <row r="63" spans="1:6" s="25" customFormat="1" ht="18" customHeight="1">
      <c r="A63" s="27" t="s">
        <v>91</v>
      </c>
      <c r="B63" s="28"/>
      <c r="C63" s="28"/>
      <c r="D63" s="9"/>
      <c r="E63" s="23">
        <f>E8+E42</f>
        <v>17.174145798553113</v>
      </c>
      <c r="F63" s="38">
        <f>F8+F42</f>
        <v>1560135.0499999998</v>
      </c>
    </row>
    <row r="64" spans="1:6" ht="15">
      <c r="A64" s="29"/>
      <c r="B64" s="30"/>
      <c r="C64" s="30"/>
      <c r="D64" s="30"/>
      <c r="E64" s="30"/>
      <c r="F64" s="30"/>
    </row>
    <row r="66" spans="1:5" ht="15">
      <c r="A66" s="17" t="s">
        <v>92</v>
      </c>
      <c r="B66" s="31"/>
      <c r="C66" s="18" t="s">
        <v>93</v>
      </c>
      <c r="E66" s="32"/>
    </row>
  </sheetData>
  <sheetProtection/>
  <mergeCells count="3">
    <mergeCell ref="A1:F1"/>
    <mergeCell ref="A2:F2"/>
    <mergeCell ref="A3:F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Юля</cp:lastModifiedBy>
  <cp:lastPrinted>2018-04-02T08:22:57Z</cp:lastPrinted>
  <dcterms:created xsi:type="dcterms:W3CDTF">2018-04-02T07:45:01Z</dcterms:created>
  <dcterms:modified xsi:type="dcterms:W3CDTF">2020-03-25T11:14:45Z</dcterms:modified>
  <cp:category/>
  <cp:version/>
  <cp:contentType/>
  <cp:contentStatus/>
</cp:coreProperties>
</file>