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2225" windowHeight="1095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<sst xmlns="http://schemas.openxmlformats.org/spreadsheetml/2006/main" count="266" uniqueCount="152">
  <si>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</si>
  <si>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</si>
  <si>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</si>
  <si>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</si>
  <si>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</si>
  <si>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</si>
  <si>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</si>
  <si>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</si>
  <si>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</si>
  <si>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</si>
  <si>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</si>
  <si>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</si>
  <si>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</si>
  <si>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</si>
  <si>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</si>
  <si>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</si>
  <si>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</si>
  <si>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</si>
  <si>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</si>
  <si>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</si>
  <si>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</si>
  <si>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</si>
  <si>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</si>
  <si>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</si>
  <si>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</si>
  <si>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</si>
  <si>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</si>
  <si>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</si>
  <si>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</si>
  <si>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</si>
  <si>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</si>
  <si>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</si>
  <si>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</si>
  <si>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</si>
  <si>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</si>
  <si>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</si>
  <si>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</si>
  <si>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</si>
  <si>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</si>
  <si>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</si>
  <si>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</si>
  <si>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</si>
  <si>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</si>
  <si>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</si>
  <si>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</si>
  <si>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</si>
  <si>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</si>
  <si>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</si>
  <si>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</si>
  <si>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</si>
  <si>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</si>
  <si>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</si>
  <si>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</si>
  <si>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</si>
  <si>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</si>
  <si>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</si>
  <si>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</si>
  <si>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</si>
  <si>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</si>
  <si>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</si>
  <si>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</si>
  <si>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</si>
  <si>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</si>
  <si>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</si>
  <si>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</si>
  <si>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</si>
  <si>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</si>
  <si>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</si>
  <si>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</si>
  <si>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</si>
  <si>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</si>
  <si>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</si>
  <si>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</si>
  <si>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м3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</si>
  <si>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</si>
  <si>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</si>
  <si>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</si>
  <si>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</si>
  <si>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</si>
  <si>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</si>
  <si>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</si>
  <si>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</si>
  <si>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</si>
  <si>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</si>
  <si>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</si>
  <si>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</si>
  <si>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</si>
  <si>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</si>
  <si>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</si>
  <si>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</si>
  <si>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</si>
  <si>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</si>
  <si>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</si>
  <si>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</si>
  <si>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</si>
  <si>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</si>
  <si>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</si>
  <si>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</si>
  <si>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</si>
  <si>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</si>
  <si>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ул. Фестивальная 1б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</si>
  <si>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</si>
  <si>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</si>
  <si>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</si>
  <si>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</si>
  <si>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</si>
  <si>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</si>
  <si>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</si>
  <si>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</si>
  <si>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</si>
  <si>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</si>
  <si>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</si>
  <si>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</si>
  <si>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</si>
  <si>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</si>
  <si>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</si>
  <si>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</si>
  <si>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</si>
  <si>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</si>
  <si>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</si>
  <si>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 xml:space="preserve">Периодический технический осмотр систем отопления, водоснабжения и канализации 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</si>
  <si>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</si>
  <si>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</si>
  <si>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</si>
  <si>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</si>
  <si>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</si>
  <si>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Работы по содержанию и текущему ремонту систем отопления, водоснабжения и водоотведения</t>
  </si>
  <si>
    <t>1 раз в неделю</t>
  </si>
  <si>
    <t>1 раз в месяц в зимний период</t>
  </si>
  <si>
    <t xml:space="preserve">1 раз в год </t>
  </si>
  <si>
    <t>в течение года по необходимости</t>
  </si>
  <si>
    <t xml:space="preserve">м </t>
  </si>
  <si>
    <t>РУ</t>
  </si>
  <si>
    <t>стояк</t>
  </si>
  <si>
    <t>дом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</si>
  <si>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</si>
  <si>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</si>
  <si>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</si>
  <si>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Посыпка территории ПСС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</si>
  <si>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</si>
  <si>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</si>
  <si>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</si>
  <si>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</si>
  <si>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Осмотр линий электрических сетей, арматуры и электрооборудования на лестничных клетках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</si>
  <si>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</si>
  <si>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</si>
  <si>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</si>
  <si>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</si>
  <si>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Мелкий ремонт и замена общедомовых электросетей и электрооборудования</t>
  </si>
  <si>
    <t>1 раз в месяц</t>
  </si>
  <si>
    <t>1 раз в 3 года по графику</t>
  </si>
  <si>
    <t xml:space="preserve">в течение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</si>
</sst>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 inden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 indent="3"/>
    </xf>
    <xf numFmtId="0" fontId="23" fillId="0" borderId="10" xfId="0" applyFont="1" applyBorder="1" applyAlignment="1">
      <alignment horizontal="left" vertical="center" wrapText="1" indent="3"/>
    </xf>
    <xf numFmtId="164" fontId="23" fillId="0" borderId="12" xfId="0" applyNumberFormat="1" applyFont="1" applyFill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 wrapText="1"/>
    </xf>
    <xf numFmtId="43" fontId="4" fillId="22" borderId="10" xfId="58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165" fontId="2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14" fontId="3" fillId="0" borderId="13" xfId="0" applyNumberFormat="1" applyFont="1" applyBorder="1" applyAlignment="1" applyProtection="1">
      <alignment horizontal="right" vertical="center" wrapText="1"/>
      <protection/>
    </xf>
    <xf numFmtId="14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  <xf numFmtId="3" fontId="4" fillId="2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20" sqref="E2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9" t="s">
        <v>60</v>
      </c>
      <c r="B1" s="59"/>
      <c r="C1" s="59"/>
      <c r="D1" s="59"/>
      <c r="E1" s="59"/>
    </row>
    <row r="2" spans="1:5" ht="7.5" customHeight="1">
      <c r="A2" s="1"/>
      <c r="B2" s="1"/>
      <c r="C2" s="1"/>
      <c r="D2" s="1"/>
      <c r="E2" s="1"/>
    </row>
    <row r="3" spans="1:5" ht="14.25">
      <c r="A3" s="60" t="s">
        <v>61</v>
      </c>
      <c r="B3" s="60"/>
      <c r="C3" s="60"/>
      <c r="D3" s="60"/>
      <c r="E3" s="60"/>
    </row>
    <row r="4" spans="1:5" ht="14.25">
      <c r="A4" s="61" t="s">
        <v>0</v>
      </c>
      <c r="B4" s="61"/>
      <c r="C4" s="61"/>
      <c r="D4" s="61"/>
      <c r="E4" s="61"/>
    </row>
    <row r="5" spans="1:5" ht="14.25">
      <c r="A5" s="2" t="s">
        <v>1</v>
      </c>
      <c r="B5" s="2" t="s">
        <v>2</v>
      </c>
      <c r="C5" s="2" t="s">
        <v>3</v>
      </c>
      <c r="D5" s="62" t="s">
        <v>4</v>
      </c>
      <c r="E5" s="63"/>
    </row>
    <row r="6" spans="1:5" ht="15">
      <c r="A6" s="3" t="s">
        <v>5</v>
      </c>
      <c r="B6" s="4" t="s">
        <v>6</v>
      </c>
      <c r="C6" s="5" t="s">
        <v>7</v>
      </c>
      <c r="D6" s="68">
        <v>43466</v>
      </c>
      <c r="E6" s="69"/>
    </row>
    <row r="7" spans="1:5" ht="15">
      <c r="A7" s="3" t="s">
        <v>8</v>
      </c>
      <c r="B7" s="4" t="s">
        <v>9</v>
      </c>
      <c r="C7" s="5" t="s">
        <v>7</v>
      </c>
      <c r="D7" s="70" t="s">
        <v>58</v>
      </c>
      <c r="E7" s="71"/>
    </row>
    <row r="8" spans="1:5" ht="15">
      <c r="A8" s="7" t="s">
        <v>10</v>
      </c>
      <c r="B8" s="6" t="s">
        <v>11</v>
      </c>
      <c r="C8" s="8" t="s">
        <v>12</v>
      </c>
      <c r="D8" s="66">
        <f>2935.4*12*4.07</f>
        <v>143364.93600000002</v>
      </c>
      <c r="E8" s="67"/>
    </row>
    <row r="9" spans="1:5" ht="30">
      <c r="A9" s="7" t="s">
        <v>37</v>
      </c>
      <c r="B9" s="9" t="s">
        <v>19</v>
      </c>
      <c r="C9" s="8" t="s">
        <v>20</v>
      </c>
      <c r="D9" s="13" t="s">
        <v>3</v>
      </c>
      <c r="E9" s="13" t="s">
        <v>21</v>
      </c>
    </row>
    <row r="10" spans="1:5" ht="15">
      <c r="A10" s="7" t="s">
        <v>42</v>
      </c>
      <c r="B10" s="10" t="s">
        <v>22</v>
      </c>
      <c r="C10" s="11" t="s">
        <v>23</v>
      </c>
      <c r="D10" s="13" t="s">
        <v>24</v>
      </c>
      <c r="E10" s="14">
        <f>2935.4*12*1.55</f>
        <v>54598.44000000001</v>
      </c>
    </row>
    <row r="11" spans="1:5" ht="15">
      <c r="A11" s="7" t="s">
        <v>38</v>
      </c>
      <c r="B11" s="10" t="s">
        <v>25</v>
      </c>
      <c r="C11" s="11" t="s">
        <v>23</v>
      </c>
      <c r="D11" s="13" t="s">
        <v>24</v>
      </c>
      <c r="E11" s="14">
        <f>2935.4*12*0.12</f>
        <v>4226.976000000001</v>
      </c>
    </row>
    <row r="12" spans="1:5" ht="75" customHeight="1">
      <c r="A12" s="7" t="s">
        <v>39</v>
      </c>
      <c r="B12" s="10" t="s">
        <v>26</v>
      </c>
      <c r="C12" s="11" t="s">
        <v>23</v>
      </c>
      <c r="D12" s="13" t="s">
        <v>24</v>
      </c>
      <c r="E12" s="14">
        <f>2935.4*12*1.1</f>
        <v>38747.280000000006</v>
      </c>
    </row>
    <row r="13" spans="1:5" ht="58.5" customHeight="1">
      <c r="A13" s="7" t="s">
        <v>40</v>
      </c>
      <c r="B13" s="6" t="s">
        <v>27</v>
      </c>
      <c r="C13" s="11" t="s">
        <v>23</v>
      </c>
      <c r="D13" s="13" t="s">
        <v>24</v>
      </c>
      <c r="E13" s="14">
        <f>2935.4*12*0.73</f>
        <v>25714.104000000003</v>
      </c>
    </row>
    <row r="14" spans="1:5" ht="48.75" customHeight="1">
      <c r="A14" s="7" t="s">
        <v>41</v>
      </c>
      <c r="B14" s="6" t="s">
        <v>28</v>
      </c>
      <c r="C14" s="11" t="s">
        <v>23</v>
      </c>
      <c r="D14" s="13" t="s">
        <v>24</v>
      </c>
      <c r="E14" s="14">
        <f>2935.4*12*0.57</f>
        <v>20078.136</v>
      </c>
    </row>
    <row r="15" spans="1:5" ht="15">
      <c r="A15" s="3" t="s">
        <v>13</v>
      </c>
      <c r="B15" s="4" t="s">
        <v>6</v>
      </c>
      <c r="C15" s="5" t="s">
        <v>7</v>
      </c>
      <c r="D15" s="72">
        <v>43466</v>
      </c>
      <c r="E15" s="73"/>
    </row>
    <row r="16" spans="1:5" ht="45" customHeight="1">
      <c r="A16" s="3" t="s">
        <v>14</v>
      </c>
      <c r="B16" s="4" t="s">
        <v>9</v>
      </c>
      <c r="C16" s="5" t="s">
        <v>7</v>
      </c>
      <c r="D16" s="64" t="s">
        <v>57</v>
      </c>
      <c r="E16" s="65"/>
    </row>
    <row r="17" spans="1:5" ht="15">
      <c r="A17" s="7" t="s">
        <v>15</v>
      </c>
      <c r="B17" s="6" t="s">
        <v>11</v>
      </c>
      <c r="C17" s="8" t="s">
        <v>12</v>
      </c>
      <c r="D17" s="66">
        <f>SUM(E19:E24)</f>
        <v>226143.21600000004</v>
      </c>
      <c r="E17" s="67"/>
    </row>
    <row r="18" spans="1:5" ht="30">
      <c r="A18" s="7" t="s">
        <v>43</v>
      </c>
      <c r="B18" s="9" t="s">
        <v>19</v>
      </c>
      <c r="C18" s="8" t="s">
        <v>20</v>
      </c>
      <c r="D18" s="13" t="s">
        <v>3</v>
      </c>
      <c r="E18" s="13" t="s">
        <v>21</v>
      </c>
    </row>
    <row r="19" spans="1:5" ht="15">
      <c r="A19" s="7" t="s">
        <v>44</v>
      </c>
      <c r="B19" s="6" t="s">
        <v>29</v>
      </c>
      <c r="C19" s="11" t="s">
        <v>23</v>
      </c>
      <c r="D19" s="13" t="s">
        <v>24</v>
      </c>
      <c r="E19" s="15">
        <f>2935.4*12*0.9</f>
        <v>31702.320000000003</v>
      </c>
    </row>
    <row r="20" spans="1:5" ht="60">
      <c r="A20" s="7" t="s">
        <v>45</v>
      </c>
      <c r="B20" s="6" t="s">
        <v>30</v>
      </c>
      <c r="C20" s="11" t="s">
        <v>23</v>
      </c>
      <c r="D20" s="13" t="s">
        <v>24</v>
      </c>
      <c r="E20" s="15">
        <f>2935.4*12*1.79</f>
        <v>63052.39200000001</v>
      </c>
    </row>
    <row r="21" spans="1:5" ht="15">
      <c r="A21" s="7" t="s">
        <v>46</v>
      </c>
      <c r="B21" s="6" t="s">
        <v>31</v>
      </c>
      <c r="C21" s="11" t="s">
        <v>23</v>
      </c>
      <c r="D21" s="13" t="s">
        <v>24</v>
      </c>
      <c r="E21" s="15">
        <f>2935.4*12*0.44</f>
        <v>15498.912000000002</v>
      </c>
    </row>
    <row r="22" spans="1:5" ht="34.5" customHeight="1">
      <c r="A22" s="7" t="s">
        <v>47</v>
      </c>
      <c r="B22" s="6" t="s">
        <v>32</v>
      </c>
      <c r="C22" s="8" t="s">
        <v>33</v>
      </c>
      <c r="D22" s="13" t="s">
        <v>24</v>
      </c>
      <c r="E22" s="15">
        <f>2935.4*12*0.09</f>
        <v>3170.232</v>
      </c>
    </row>
    <row r="23" spans="1:5" ht="45">
      <c r="A23" s="7" t="s">
        <v>48</v>
      </c>
      <c r="B23" s="6" t="s">
        <v>34</v>
      </c>
      <c r="C23" s="8"/>
      <c r="D23" s="13" t="s">
        <v>24</v>
      </c>
      <c r="E23" s="15">
        <f>2935.4*12*3.14</f>
        <v>110605.87200000002</v>
      </c>
    </row>
    <row r="24" spans="1:5" ht="30">
      <c r="A24" s="7" t="s">
        <v>49</v>
      </c>
      <c r="B24" s="6" t="s">
        <v>35</v>
      </c>
      <c r="C24" s="8" t="s">
        <v>36</v>
      </c>
      <c r="D24" s="13" t="s">
        <v>24</v>
      </c>
      <c r="E24" s="15">
        <f>2935.4*12*0.06</f>
        <v>2113.4880000000003</v>
      </c>
    </row>
    <row r="25" spans="1:5" ht="15">
      <c r="A25" s="3" t="s">
        <v>16</v>
      </c>
      <c r="B25" s="4" t="s">
        <v>6</v>
      </c>
      <c r="C25" s="5" t="s">
        <v>7</v>
      </c>
      <c r="D25" s="16"/>
      <c r="E25" s="17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16"/>
      <c r="E26" s="18" t="s">
        <v>59</v>
      </c>
    </row>
    <row r="27" spans="1:5" ht="15">
      <c r="A27" s="7" t="s">
        <v>18</v>
      </c>
      <c r="B27" s="6" t="s">
        <v>11</v>
      </c>
      <c r="C27" s="8" t="s">
        <v>12</v>
      </c>
      <c r="D27" s="13"/>
      <c r="E27" s="19">
        <f>SUM(E29:E31)</f>
        <v>169431.28800000003</v>
      </c>
    </row>
    <row r="28" spans="1:5" ht="30">
      <c r="A28" s="7" t="s">
        <v>53</v>
      </c>
      <c r="B28" s="9" t="s">
        <v>19</v>
      </c>
      <c r="C28" s="8" t="s">
        <v>20</v>
      </c>
      <c r="D28" s="13" t="s">
        <v>3</v>
      </c>
      <c r="E28" s="13" t="s">
        <v>21</v>
      </c>
    </row>
    <row r="29" spans="1:5" ht="33.75" customHeight="1">
      <c r="A29" s="7" t="s">
        <v>54</v>
      </c>
      <c r="B29" s="6" t="s">
        <v>50</v>
      </c>
      <c r="C29" s="11" t="s">
        <v>23</v>
      </c>
      <c r="D29" s="13" t="s">
        <v>24</v>
      </c>
      <c r="E29" s="14">
        <f>2935.4*12*0.62</f>
        <v>21839.376</v>
      </c>
    </row>
    <row r="30" spans="1:5" ht="52.5" customHeight="1">
      <c r="A30" s="7" t="s">
        <v>55</v>
      </c>
      <c r="B30" s="6" t="s">
        <v>51</v>
      </c>
      <c r="C30" s="11" t="s">
        <v>23</v>
      </c>
      <c r="D30" s="13" t="s">
        <v>24</v>
      </c>
      <c r="E30" s="14">
        <f>2935.4*12*4.19</f>
        <v>147591.91200000004</v>
      </c>
    </row>
    <row r="31" spans="1:5" ht="30">
      <c r="A31" s="7" t="s">
        <v>56</v>
      </c>
      <c r="B31" s="6" t="s">
        <v>52</v>
      </c>
      <c r="C31" s="11" t="s">
        <v>23</v>
      </c>
      <c r="D31" s="13" t="s">
        <v>24</v>
      </c>
      <c r="E31" s="14">
        <v>0</v>
      </c>
    </row>
    <row r="33" ht="12.75">
      <c r="E33" s="12">
        <f>SUM(E27,D17,D8)</f>
        <v>538939.4400000001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="75" zoomScaleNormal="70" zoomScaleSheetLayoutView="75" workbookViewId="0" topLeftCell="A37">
      <selection activeCell="C51" sqref="C51"/>
    </sheetView>
  </sheetViews>
  <sheetFormatPr defaultColWidth="9.00390625" defaultRowHeight="12.75" outlineLevelRow="2"/>
  <cols>
    <col min="1" max="1" width="62.75390625" style="21" customWidth="1"/>
    <col min="2" max="2" width="12.125" style="21" customWidth="1"/>
    <col min="3" max="3" width="18.25390625" style="21" customWidth="1"/>
    <col min="4" max="4" width="11.25390625" style="21" customWidth="1"/>
    <col min="5" max="5" width="13.875" style="21" customWidth="1"/>
    <col min="6" max="6" width="14.75390625" style="21" customWidth="1"/>
    <col min="7" max="16384" width="8.875" style="21" customWidth="1"/>
  </cols>
  <sheetData>
    <row r="1" spans="1:6" ht="15">
      <c r="A1" s="74" t="s">
        <v>112</v>
      </c>
      <c r="B1" s="74"/>
      <c r="C1" s="74"/>
      <c r="D1" s="74"/>
      <c r="E1" s="74"/>
      <c r="F1" s="74"/>
    </row>
    <row r="2" spans="1:6" ht="15">
      <c r="A2" s="74" t="s">
        <v>62</v>
      </c>
      <c r="B2" s="74"/>
      <c r="C2" s="74"/>
      <c r="D2" s="74"/>
      <c r="E2" s="74"/>
      <c r="F2" s="74"/>
    </row>
    <row r="3" spans="1:6" ht="15">
      <c r="A3" s="74" t="s">
        <v>63</v>
      </c>
      <c r="B3" s="74"/>
      <c r="C3" s="74"/>
      <c r="D3" s="74"/>
      <c r="E3" s="74"/>
      <c r="F3" s="74"/>
    </row>
    <row r="4" ht="15">
      <c r="A4" s="22"/>
    </row>
    <row r="5" spans="1:4" ht="15">
      <c r="A5" s="22" t="s">
        <v>100</v>
      </c>
      <c r="D5" s="21" t="s">
        <v>64</v>
      </c>
    </row>
    <row r="6" ht="15">
      <c r="A6" s="22"/>
    </row>
    <row r="7" spans="1:6" ht="116.25" customHeight="1">
      <c r="A7" s="13" t="s">
        <v>65</v>
      </c>
      <c r="B7" s="13" t="s">
        <v>66</v>
      </c>
      <c r="C7" s="13" t="s">
        <v>67</v>
      </c>
      <c r="D7" s="13" t="s">
        <v>68</v>
      </c>
      <c r="E7" s="13" t="s">
        <v>69</v>
      </c>
      <c r="F7" s="13" t="s">
        <v>70</v>
      </c>
    </row>
    <row r="8" spans="1:6" s="27" customFormat="1" ht="32.25" customHeight="1">
      <c r="A8" s="23" t="s">
        <v>113</v>
      </c>
      <c r="B8" s="24">
        <v>2935.3</v>
      </c>
      <c r="C8" s="75">
        <v>12</v>
      </c>
      <c r="D8" s="25" t="s">
        <v>71</v>
      </c>
      <c r="E8" s="26">
        <f>E9+E10+E22+E25+E42</f>
        <v>9.151197829091576</v>
      </c>
      <c r="F8" s="26">
        <f>F9+F10+F22+F25+F42</f>
        <v>322338.2842</v>
      </c>
    </row>
    <row r="9" spans="1:6" s="42" customFormat="1" ht="19.5" customHeight="1" outlineLevel="1">
      <c r="A9" s="38" t="s">
        <v>114</v>
      </c>
      <c r="B9" s="39">
        <f>B8</f>
        <v>2935.3</v>
      </c>
      <c r="C9" s="44">
        <v>12</v>
      </c>
      <c r="D9" s="40" t="s">
        <v>7</v>
      </c>
      <c r="E9" s="45">
        <v>1.51</v>
      </c>
      <c r="F9" s="41">
        <f>B9*C9*E9</f>
        <v>53187.636000000006</v>
      </c>
    </row>
    <row r="10" spans="1:8" s="29" customFormat="1" ht="45.75" customHeight="1" outlineLevel="1">
      <c r="A10" s="38" t="s">
        <v>115</v>
      </c>
      <c r="B10" s="39">
        <f>B8</f>
        <v>2935.3</v>
      </c>
      <c r="C10" s="44" t="s">
        <v>7</v>
      </c>
      <c r="D10" s="40" t="s">
        <v>7</v>
      </c>
      <c r="E10" s="45">
        <f>F10/B10/12</f>
        <v>4.156917129424589</v>
      </c>
      <c r="F10" s="36">
        <f>SUM(F11:F21)</f>
        <v>146421.5862</v>
      </c>
      <c r="H10" s="57">
        <f>E9+E10+E22</f>
        <v>5.793873137691492</v>
      </c>
    </row>
    <row r="11" spans="1:6" s="29" customFormat="1" ht="18.75" customHeight="1" outlineLevel="2">
      <c r="A11" s="43" t="s">
        <v>139</v>
      </c>
      <c r="B11" s="39">
        <v>797.4</v>
      </c>
      <c r="C11" s="44">
        <v>72</v>
      </c>
      <c r="D11" s="40" t="s">
        <v>71</v>
      </c>
      <c r="E11" s="40">
        <v>0.37</v>
      </c>
      <c r="F11" s="41">
        <f>B11*C11*E11</f>
        <v>21242.735999999997</v>
      </c>
    </row>
    <row r="12" spans="1:6" s="29" customFormat="1" ht="18" customHeight="1" outlineLevel="2">
      <c r="A12" s="43" t="s">
        <v>101</v>
      </c>
      <c r="B12" s="39">
        <v>3658</v>
      </c>
      <c r="C12" s="44">
        <v>72</v>
      </c>
      <c r="D12" s="40" t="s">
        <v>71</v>
      </c>
      <c r="E12" s="40">
        <v>0.15</v>
      </c>
      <c r="F12" s="41">
        <f aca="true" t="shared" si="0" ref="F12:F19">B12*C12*E12</f>
        <v>39506.4</v>
      </c>
    </row>
    <row r="13" spans="1:6" s="29" customFormat="1" ht="19.5" customHeight="1" outlineLevel="2">
      <c r="A13" s="43" t="s">
        <v>102</v>
      </c>
      <c r="B13" s="39">
        <v>2</v>
      </c>
      <c r="C13" s="44">
        <v>248</v>
      </c>
      <c r="D13" s="40" t="s">
        <v>72</v>
      </c>
      <c r="E13" s="45">
        <v>9.3</v>
      </c>
      <c r="F13" s="41">
        <f>B13*C13*E13</f>
        <v>4612.8</v>
      </c>
    </row>
    <row r="14" spans="1:6" s="29" customFormat="1" ht="18" customHeight="1" outlineLevel="2">
      <c r="A14" s="43" t="s">
        <v>103</v>
      </c>
      <c r="B14" s="39">
        <v>3658</v>
      </c>
      <c r="C14" s="44">
        <v>3</v>
      </c>
      <c r="D14" s="40" t="s">
        <v>71</v>
      </c>
      <c r="E14" s="40">
        <v>3.46</v>
      </c>
      <c r="F14" s="41">
        <f t="shared" si="0"/>
        <v>37970.04</v>
      </c>
    </row>
    <row r="15" spans="1:6" s="29" customFormat="1" ht="16.5" customHeight="1" outlineLevel="2">
      <c r="A15" s="43" t="s">
        <v>104</v>
      </c>
      <c r="B15" s="39">
        <v>3.5</v>
      </c>
      <c r="C15" s="44">
        <v>139</v>
      </c>
      <c r="D15" s="40" t="s">
        <v>71</v>
      </c>
      <c r="E15" s="40">
        <v>6.69</v>
      </c>
      <c r="F15" s="41">
        <f t="shared" si="0"/>
        <v>3254.6850000000004</v>
      </c>
    </row>
    <row r="16" spans="1:6" s="29" customFormat="1" ht="20.25" customHeight="1" outlineLevel="2">
      <c r="A16" s="43" t="s">
        <v>105</v>
      </c>
      <c r="B16" s="39">
        <v>7.2</v>
      </c>
      <c r="C16" s="44">
        <v>139</v>
      </c>
      <c r="D16" s="40" t="s">
        <v>71</v>
      </c>
      <c r="E16" s="40">
        <v>0.64</v>
      </c>
      <c r="F16" s="41">
        <f t="shared" si="0"/>
        <v>640.5120000000001</v>
      </c>
    </row>
    <row r="17" spans="1:6" s="29" customFormat="1" ht="17.25" customHeight="1" outlineLevel="2">
      <c r="A17" s="43" t="s">
        <v>106</v>
      </c>
      <c r="B17" s="39">
        <f>B11*0.8</f>
        <v>637.9200000000001</v>
      </c>
      <c r="C17" s="44">
        <v>72</v>
      </c>
      <c r="D17" s="40" t="s">
        <v>73</v>
      </c>
      <c r="E17" s="40">
        <v>0.53</v>
      </c>
      <c r="F17" s="41">
        <f t="shared" si="0"/>
        <v>24343.027200000004</v>
      </c>
    </row>
    <row r="18" spans="1:6" s="29" customFormat="1" ht="15.75" customHeight="1" outlineLevel="2">
      <c r="A18" s="43" t="s">
        <v>107</v>
      </c>
      <c r="B18" s="39">
        <v>3.5</v>
      </c>
      <c r="C18" s="44">
        <v>109</v>
      </c>
      <c r="D18" s="40" t="s">
        <v>71</v>
      </c>
      <c r="E18" s="40">
        <v>8.1</v>
      </c>
      <c r="F18" s="41">
        <f t="shared" si="0"/>
        <v>3090.15</v>
      </c>
    </row>
    <row r="19" spans="1:6" s="29" customFormat="1" ht="18" customHeight="1" outlineLevel="2">
      <c r="A19" s="43" t="s">
        <v>108</v>
      </c>
      <c r="B19" s="39">
        <f>B11*0.1</f>
        <v>79.74000000000001</v>
      </c>
      <c r="C19" s="44">
        <v>3</v>
      </c>
      <c r="D19" s="40" t="s">
        <v>71</v>
      </c>
      <c r="E19" s="40">
        <v>14.6</v>
      </c>
      <c r="F19" s="41">
        <f t="shared" si="0"/>
        <v>3492.6120000000005</v>
      </c>
    </row>
    <row r="20" spans="1:6" s="29" customFormat="1" ht="27.75" customHeight="1" outlineLevel="2">
      <c r="A20" s="43" t="s">
        <v>109</v>
      </c>
      <c r="B20" s="39">
        <v>7.2</v>
      </c>
      <c r="C20" s="44">
        <v>109</v>
      </c>
      <c r="D20" s="40" t="s">
        <v>71</v>
      </c>
      <c r="E20" s="40">
        <v>3.83</v>
      </c>
      <c r="F20" s="41">
        <f>B20*C20*E20</f>
        <v>3005.784</v>
      </c>
    </row>
    <row r="21" spans="1:6" s="29" customFormat="1" ht="15.75" customHeight="1" outlineLevel="2">
      <c r="A21" s="43" t="s">
        <v>138</v>
      </c>
      <c r="B21" s="39">
        <f>B11*0.1</f>
        <v>79.74000000000001</v>
      </c>
      <c r="C21" s="44">
        <v>22</v>
      </c>
      <c r="D21" s="40" t="s">
        <v>71</v>
      </c>
      <c r="E21" s="58">
        <v>3</v>
      </c>
      <c r="F21" s="41">
        <f>B21*C21*E21</f>
        <v>5262.84</v>
      </c>
    </row>
    <row r="22" spans="1:6" s="29" customFormat="1" ht="34.5" customHeight="1" outlineLevel="1">
      <c r="A22" s="38" t="s">
        <v>140</v>
      </c>
      <c r="B22" s="39">
        <v>2935.4</v>
      </c>
      <c r="C22" s="44" t="s">
        <v>7</v>
      </c>
      <c r="D22" s="40" t="s">
        <v>7</v>
      </c>
      <c r="E22" s="45">
        <f>F22/B22/12</f>
        <v>0.12695600826690287</v>
      </c>
      <c r="F22" s="41">
        <f>SUM(F23:F24)</f>
        <v>4472</v>
      </c>
    </row>
    <row r="23" spans="1:6" s="29" customFormat="1" ht="17.25" customHeight="1" outlineLevel="1">
      <c r="A23" s="43" t="s">
        <v>110</v>
      </c>
      <c r="B23" s="39">
        <v>559</v>
      </c>
      <c r="C23" s="44">
        <v>12</v>
      </c>
      <c r="D23" s="40" t="s">
        <v>7</v>
      </c>
      <c r="E23" s="45">
        <v>0.25</v>
      </c>
      <c r="F23" s="41">
        <f>B23*C23*E23</f>
        <v>1677</v>
      </c>
    </row>
    <row r="24" spans="1:6" s="29" customFormat="1" ht="16.5" customHeight="1" outlineLevel="1">
      <c r="A24" s="43" t="s">
        <v>111</v>
      </c>
      <c r="B24" s="39">
        <v>559</v>
      </c>
      <c r="C24" s="44">
        <v>1</v>
      </c>
      <c r="D24" s="40" t="s">
        <v>7</v>
      </c>
      <c r="E24" s="45">
        <v>5</v>
      </c>
      <c r="F24" s="41">
        <f>B24*C24*E24</f>
        <v>2795</v>
      </c>
    </row>
    <row r="25" spans="1:6" s="29" customFormat="1" ht="45" customHeight="1" outlineLevel="1">
      <c r="A25" s="38" t="s">
        <v>141</v>
      </c>
      <c r="B25" s="39">
        <f>B8</f>
        <v>2935.3</v>
      </c>
      <c r="C25" s="44">
        <v>12</v>
      </c>
      <c r="D25" s="40" t="s">
        <v>7</v>
      </c>
      <c r="E25" s="45">
        <f>F25/B25/C25</f>
        <v>3.2973246914000836</v>
      </c>
      <c r="F25" s="41">
        <f>SUM(F26:F41)</f>
        <v>116143.646</v>
      </c>
    </row>
    <row r="26" spans="1:6" s="29" customFormat="1" ht="18" customHeight="1" outlineLevel="1">
      <c r="A26" s="46" t="s">
        <v>74</v>
      </c>
      <c r="B26" s="37">
        <v>781.6</v>
      </c>
      <c r="C26" s="39" t="s">
        <v>75</v>
      </c>
      <c r="D26" s="48" t="s">
        <v>71</v>
      </c>
      <c r="E26" s="40">
        <v>3.86</v>
      </c>
      <c r="F26" s="45">
        <v>6033.952</v>
      </c>
    </row>
    <row r="27" spans="1:6" s="29" customFormat="1" ht="21" customHeight="1" outlineLevel="1">
      <c r="A27" s="47" t="s">
        <v>76</v>
      </c>
      <c r="B27" s="37">
        <v>715.1</v>
      </c>
      <c r="C27" s="39" t="s">
        <v>75</v>
      </c>
      <c r="D27" s="48" t="s">
        <v>71</v>
      </c>
      <c r="E27" s="40">
        <v>3.86</v>
      </c>
      <c r="F27" s="45">
        <v>5520.572</v>
      </c>
    </row>
    <row r="28" spans="1:6" s="29" customFormat="1" ht="15.75" customHeight="1" outlineLevel="1">
      <c r="A28" s="47" t="s">
        <v>77</v>
      </c>
      <c r="B28" s="37">
        <v>559.2</v>
      </c>
      <c r="C28" s="39" t="s">
        <v>75</v>
      </c>
      <c r="D28" s="48" t="s">
        <v>71</v>
      </c>
      <c r="E28" s="40">
        <v>3.86</v>
      </c>
      <c r="F28" s="45">
        <v>4317.024</v>
      </c>
    </row>
    <row r="29" spans="1:6" s="29" customFormat="1" ht="21" customHeight="1" outlineLevel="1">
      <c r="A29" s="47" t="s">
        <v>78</v>
      </c>
      <c r="B29" s="37">
        <v>48</v>
      </c>
      <c r="C29" s="39" t="s">
        <v>75</v>
      </c>
      <c r="D29" s="48" t="s">
        <v>71</v>
      </c>
      <c r="E29" s="40">
        <v>3.86</v>
      </c>
      <c r="F29" s="45">
        <v>370.56</v>
      </c>
    </row>
    <row r="30" spans="1:6" s="29" customFormat="1" ht="19.5" customHeight="1" outlineLevel="1">
      <c r="A30" s="47" t="s">
        <v>79</v>
      </c>
      <c r="B30" s="37">
        <v>781.6</v>
      </c>
      <c r="C30" s="39" t="s">
        <v>80</v>
      </c>
      <c r="D30" s="48" t="s">
        <v>71</v>
      </c>
      <c r="E30" s="40">
        <v>42.27</v>
      </c>
      <c r="F30" s="45">
        <v>11012.744000000002</v>
      </c>
    </row>
    <row r="31" spans="1:6" s="29" customFormat="1" ht="32.25" customHeight="1" outlineLevel="1">
      <c r="A31" s="47" t="s">
        <v>81</v>
      </c>
      <c r="B31" s="37">
        <v>30</v>
      </c>
      <c r="C31" s="39" t="s">
        <v>80</v>
      </c>
      <c r="D31" s="48" t="s">
        <v>71</v>
      </c>
      <c r="E31" s="40">
        <v>275.23</v>
      </c>
      <c r="F31" s="45">
        <v>8256.9</v>
      </c>
    </row>
    <row r="32" spans="1:6" s="29" customFormat="1" ht="30" customHeight="1" outlineLevel="1">
      <c r="A32" s="47" t="s">
        <v>82</v>
      </c>
      <c r="B32" s="37">
        <v>48</v>
      </c>
      <c r="C32" s="39" t="s">
        <v>80</v>
      </c>
      <c r="D32" s="48" t="s">
        <v>71</v>
      </c>
      <c r="E32" s="40">
        <v>42.27</v>
      </c>
      <c r="F32" s="45">
        <v>4057.92</v>
      </c>
    </row>
    <row r="33" spans="1:6" s="29" customFormat="1" ht="19.5" customHeight="1" outlineLevel="1">
      <c r="A33" s="47" t="s">
        <v>83</v>
      </c>
      <c r="B33" s="37">
        <v>4</v>
      </c>
      <c r="C33" s="39" t="s">
        <v>80</v>
      </c>
      <c r="D33" s="37" t="s">
        <v>84</v>
      </c>
      <c r="E33" s="40">
        <v>203.93</v>
      </c>
      <c r="F33" s="45">
        <v>4078.6</v>
      </c>
    </row>
    <row r="34" spans="1:6" s="29" customFormat="1" ht="18" customHeight="1" outlineLevel="1">
      <c r="A34" s="47" t="s">
        <v>85</v>
      </c>
      <c r="B34" s="37">
        <v>4</v>
      </c>
      <c r="C34" s="39" t="s">
        <v>86</v>
      </c>
      <c r="D34" s="37" t="s">
        <v>84</v>
      </c>
      <c r="E34" s="40">
        <v>296.66</v>
      </c>
      <c r="F34" s="45">
        <v>1186.64</v>
      </c>
    </row>
    <row r="35" spans="1:6" s="29" customFormat="1" ht="18" customHeight="1" outlineLevel="1">
      <c r="A35" s="47" t="s">
        <v>87</v>
      </c>
      <c r="B35" s="37">
        <v>4</v>
      </c>
      <c r="C35" s="39" t="s">
        <v>86</v>
      </c>
      <c r="D35" s="48" t="s">
        <v>84</v>
      </c>
      <c r="E35" s="40">
        <v>85.53</v>
      </c>
      <c r="F35" s="45">
        <v>342.12</v>
      </c>
    </row>
    <row r="36" spans="1:6" s="29" customFormat="1" ht="18" customHeight="1" outlineLevel="1">
      <c r="A36" s="47" t="s">
        <v>88</v>
      </c>
      <c r="B36" s="37">
        <v>0.7</v>
      </c>
      <c r="C36" s="39" t="s">
        <v>86</v>
      </c>
      <c r="D36" s="48" t="s">
        <v>71</v>
      </c>
      <c r="E36" s="40">
        <v>806.87</v>
      </c>
      <c r="F36" s="45">
        <v>564.809</v>
      </c>
    </row>
    <row r="37" spans="1:6" s="29" customFormat="1" ht="18" customHeight="1" outlineLevel="1">
      <c r="A37" s="47" t="s">
        <v>89</v>
      </c>
      <c r="B37" s="37">
        <v>0.7</v>
      </c>
      <c r="C37" s="39" t="s">
        <v>86</v>
      </c>
      <c r="D37" s="48" t="s">
        <v>71</v>
      </c>
      <c r="E37" s="40">
        <v>127.03</v>
      </c>
      <c r="F37" s="45">
        <v>88.92099999999999</v>
      </c>
    </row>
    <row r="38" spans="1:6" s="29" customFormat="1" ht="30" customHeight="1" outlineLevel="1">
      <c r="A38" s="47" t="s">
        <v>90</v>
      </c>
      <c r="B38" s="37">
        <v>350.4</v>
      </c>
      <c r="C38" s="39" t="s">
        <v>91</v>
      </c>
      <c r="D38" s="48" t="s">
        <v>71</v>
      </c>
      <c r="E38" s="40">
        <v>1.62</v>
      </c>
      <c r="F38" s="45">
        <v>59035.392</v>
      </c>
    </row>
    <row r="39" spans="1:6" s="29" customFormat="1" ht="18" customHeight="1" outlineLevel="1">
      <c r="A39" s="47" t="s">
        <v>92</v>
      </c>
      <c r="B39" s="37">
        <v>2406.3</v>
      </c>
      <c r="C39" s="39" t="s">
        <v>75</v>
      </c>
      <c r="D39" s="48" t="s">
        <v>71</v>
      </c>
      <c r="E39" s="40">
        <v>1.62</v>
      </c>
      <c r="F39" s="45">
        <v>7796.412000000001</v>
      </c>
    </row>
    <row r="40" spans="1:6" s="29" customFormat="1" ht="18" customHeight="1" outlineLevel="1">
      <c r="A40" s="47" t="s">
        <v>93</v>
      </c>
      <c r="B40" s="37">
        <v>3</v>
      </c>
      <c r="C40" s="39" t="s">
        <v>86</v>
      </c>
      <c r="D40" s="48" t="s">
        <v>84</v>
      </c>
      <c r="E40" s="40">
        <v>235.56</v>
      </c>
      <c r="F40" s="45">
        <v>706.68</v>
      </c>
    </row>
    <row r="41" spans="1:6" s="29" customFormat="1" ht="19.5" customHeight="1" outlineLevel="1">
      <c r="A41" s="47" t="s">
        <v>94</v>
      </c>
      <c r="B41" s="37">
        <v>640</v>
      </c>
      <c r="C41" s="39" t="s">
        <v>95</v>
      </c>
      <c r="D41" s="48" t="s">
        <v>96</v>
      </c>
      <c r="E41" s="40">
        <v>8.67</v>
      </c>
      <c r="F41" s="45">
        <v>2774.4</v>
      </c>
    </row>
    <row r="42" spans="1:6" s="29" customFormat="1" ht="33" customHeight="1" outlineLevel="1">
      <c r="A42" s="38" t="s">
        <v>142</v>
      </c>
      <c r="B42" s="39">
        <f>B8</f>
        <v>2935.3</v>
      </c>
      <c r="C42" s="44">
        <v>12</v>
      </c>
      <c r="D42" s="40" t="s">
        <v>24</v>
      </c>
      <c r="E42" s="45">
        <v>0.06</v>
      </c>
      <c r="F42" s="41">
        <f>B42*C42*E42</f>
        <v>2113.416</v>
      </c>
    </row>
    <row r="43" spans="1:6" s="27" customFormat="1" ht="48" customHeight="1">
      <c r="A43" s="23" t="s">
        <v>135</v>
      </c>
      <c r="B43" s="24">
        <f>B8</f>
        <v>2935.3</v>
      </c>
      <c r="C43" s="75">
        <v>12</v>
      </c>
      <c r="D43" s="25" t="s">
        <v>7</v>
      </c>
      <c r="E43" s="26">
        <f>SUM(E44,E51)</f>
        <v>4.8099999432198866</v>
      </c>
      <c r="F43" s="56">
        <f>SUM(F44,F51)</f>
        <v>174004.58000000002</v>
      </c>
    </row>
    <row r="44" spans="1:6" s="28" customFormat="1" ht="30.75" customHeight="1">
      <c r="A44" s="38" t="s">
        <v>136</v>
      </c>
      <c r="B44" s="39">
        <f>B43</f>
        <v>2935.3</v>
      </c>
      <c r="C44" s="44">
        <v>12</v>
      </c>
      <c r="D44" s="40" t="s">
        <v>7</v>
      </c>
      <c r="E44" s="45">
        <f>F44/B44/C44</f>
        <v>0.6199999432198865</v>
      </c>
      <c r="F44" s="41">
        <f>SUM(F45:F50)</f>
        <v>21838.629999999997</v>
      </c>
    </row>
    <row r="45" spans="1:6" s="28" customFormat="1" ht="30.75" customHeight="1">
      <c r="A45" s="47" t="s">
        <v>143</v>
      </c>
      <c r="B45" s="39">
        <v>20</v>
      </c>
      <c r="C45" s="39" t="s">
        <v>149</v>
      </c>
      <c r="D45" s="40" t="s">
        <v>84</v>
      </c>
      <c r="E45" s="40">
        <v>33.62</v>
      </c>
      <c r="F45" s="41">
        <v>8068.8</v>
      </c>
    </row>
    <row r="46" spans="1:6" s="28" customFormat="1" ht="24" customHeight="1">
      <c r="A46" s="47" t="s">
        <v>144</v>
      </c>
      <c r="B46" s="39">
        <v>1</v>
      </c>
      <c r="C46" s="39" t="s">
        <v>149</v>
      </c>
      <c r="D46" s="40" t="s">
        <v>84</v>
      </c>
      <c r="E46" s="40">
        <v>187.18</v>
      </c>
      <c r="F46" s="41">
        <v>2246.16</v>
      </c>
    </row>
    <row r="47" spans="1:6" s="28" customFormat="1" ht="30.75" customHeight="1">
      <c r="A47" s="47" t="s">
        <v>145</v>
      </c>
      <c r="B47" s="39">
        <v>20</v>
      </c>
      <c r="C47" s="39" t="s">
        <v>86</v>
      </c>
      <c r="D47" s="40" t="s">
        <v>84</v>
      </c>
      <c r="E47" s="40">
        <v>452</v>
      </c>
      <c r="F47" s="41">
        <v>9040</v>
      </c>
    </row>
    <row r="48" spans="1:6" s="28" customFormat="1" ht="27" customHeight="1">
      <c r="A48" s="47" t="s">
        <v>146</v>
      </c>
      <c r="B48" s="39">
        <v>1</v>
      </c>
      <c r="C48" s="39" t="s">
        <v>86</v>
      </c>
      <c r="D48" s="40" t="s">
        <v>84</v>
      </c>
      <c r="E48" s="40">
        <v>2084.78</v>
      </c>
      <c r="F48" s="41">
        <v>2084.78</v>
      </c>
    </row>
    <row r="49" spans="1:6" s="28" customFormat="1" ht="27.75" customHeight="1">
      <c r="A49" s="47" t="s">
        <v>147</v>
      </c>
      <c r="B49" s="39">
        <v>1</v>
      </c>
      <c r="C49" s="39" t="s">
        <v>150</v>
      </c>
      <c r="D49" s="40" t="s">
        <v>134</v>
      </c>
      <c r="E49" s="40">
        <v>0</v>
      </c>
      <c r="F49" s="41">
        <v>0</v>
      </c>
    </row>
    <row r="50" spans="1:6" s="28" customFormat="1" ht="30.75" customHeight="1">
      <c r="A50" s="47" t="s">
        <v>148</v>
      </c>
      <c r="B50" s="39">
        <v>1</v>
      </c>
      <c r="C50" s="39" t="s">
        <v>151</v>
      </c>
      <c r="D50" s="40" t="s">
        <v>134</v>
      </c>
      <c r="E50" s="40">
        <v>398.89</v>
      </c>
      <c r="F50" s="41">
        <v>398.89</v>
      </c>
    </row>
    <row r="51" spans="1:6" s="28" customFormat="1" ht="45.75" customHeight="1">
      <c r="A51" s="38" t="s">
        <v>137</v>
      </c>
      <c r="B51" s="39">
        <f>B44</f>
        <v>2935.3</v>
      </c>
      <c r="C51" s="44">
        <v>12</v>
      </c>
      <c r="D51" s="40" t="s">
        <v>7</v>
      </c>
      <c r="E51" s="45">
        <v>4.19</v>
      </c>
      <c r="F51" s="41">
        <f>SUM(F52:F62)</f>
        <v>152165.95</v>
      </c>
    </row>
    <row r="52" spans="1:6" s="29" customFormat="1" ht="14.25" customHeight="1" outlineLevel="1">
      <c r="A52" s="47" t="s">
        <v>116</v>
      </c>
      <c r="B52" s="49">
        <v>135</v>
      </c>
      <c r="C52" s="39" t="s">
        <v>86</v>
      </c>
      <c r="D52" s="50" t="s">
        <v>131</v>
      </c>
      <c r="E52" s="40">
        <v>23.3</v>
      </c>
      <c r="F52" s="45">
        <v>3145.5</v>
      </c>
    </row>
    <row r="53" spans="1:6" s="29" customFormat="1" ht="20.25" customHeight="1" outlineLevel="1">
      <c r="A53" s="47" t="s">
        <v>117</v>
      </c>
      <c r="B53" s="51">
        <v>135</v>
      </c>
      <c r="C53" s="39" t="s">
        <v>86</v>
      </c>
      <c r="D53" s="52" t="s">
        <v>96</v>
      </c>
      <c r="E53" s="40">
        <v>86.72</v>
      </c>
      <c r="F53" s="45">
        <v>11707.2</v>
      </c>
    </row>
    <row r="54" spans="1:6" s="29" customFormat="1" ht="19.5" customHeight="1" outlineLevel="1">
      <c r="A54" s="47" t="s">
        <v>118</v>
      </c>
      <c r="B54" s="51">
        <v>12301</v>
      </c>
      <c r="C54" s="39" t="s">
        <v>86</v>
      </c>
      <c r="D54" s="52" t="s">
        <v>73</v>
      </c>
      <c r="E54" s="40">
        <v>0.31</v>
      </c>
      <c r="F54" s="45">
        <v>3813.31</v>
      </c>
    </row>
    <row r="55" spans="1:6" s="29" customFormat="1" ht="18" customHeight="1" outlineLevel="1">
      <c r="A55" s="47" t="s">
        <v>119</v>
      </c>
      <c r="B55" s="51">
        <v>2</v>
      </c>
      <c r="C55" s="39" t="s">
        <v>86</v>
      </c>
      <c r="D55" s="52" t="s">
        <v>132</v>
      </c>
      <c r="E55" s="40">
        <v>664.9</v>
      </c>
      <c r="F55" s="45">
        <v>1329.8</v>
      </c>
    </row>
    <row r="56" spans="1:6" s="29" customFormat="1" ht="27.75" customHeight="1" outlineLevel="1">
      <c r="A56" s="47" t="s">
        <v>120</v>
      </c>
      <c r="B56" s="53">
        <v>559.2</v>
      </c>
      <c r="C56" s="39" t="s">
        <v>127</v>
      </c>
      <c r="D56" s="54" t="s">
        <v>71</v>
      </c>
      <c r="E56" s="40">
        <v>1.27</v>
      </c>
      <c r="F56" s="45">
        <v>36929.568</v>
      </c>
    </row>
    <row r="57" spans="1:6" s="29" customFormat="1" ht="18" customHeight="1" outlineLevel="1">
      <c r="A57" s="47" t="s">
        <v>121</v>
      </c>
      <c r="B57" s="51">
        <v>1</v>
      </c>
      <c r="C57" s="39" t="s">
        <v>86</v>
      </c>
      <c r="D57" s="52" t="s">
        <v>84</v>
      </c>
      <c r="E57" s="40">
        <v>385.68</v>
      </c>
      <c r="F57" s="45">
        <v>385.68</v>
      </c>
    </row>
    <row r="58" spans="1:6" s="29" customFormat="1" ht="18" customHeight="1" outlineLevel="1">
      <c r="A58" s="47" t="s">
        <v>122</v>
      </c>
      <c r="B58" s="55">
        <f>(2*4*2+2*3*2+70/3)/5</f>
        <v>10.266666666666666</v>
      </c>
      <c r="C58" s="39" t="s">
        <v>86</v>
      </c>
      <c r="D58" s="52" t="s">
        <v>84</v>
      </c>
      <c r="E58" s="40">
        <v>221.41</v>
      </c>
      <c r="F58" s="45">
        <v>2214.1</v>
      </c>
    </row>
    <row r="59" spans="1:6" s="29" customFormat="1" ht="26.25" customHeight="1" outlineLevel="1">
      <c r="A59" s="47" t="s">
        <v>123</v>
      </c>
      <c r="B59" s="51">
        <v>715.1</v>
      </c>
      <c r="C59" s="39" t="s">
        <v>128</v>
      </c>
      <c r="D59" s="52" t="s">
        <v>71</v>
      </c>
      <c r="E59" s="40">
        <v>1.27</v>
      </c>
      <c r="F59" s="45">
        <v>2724.5310000000004</v>
      </c>
    </row>
    <row r="60" spans="1:6" s="29" customFormat="1" ht="30.75" customHeight="1" outlineLevel="1">
      <c r="A60" s="47" t="s">
        <v>124</v>
      </c>
      <c r="B60" s="51">
        <v>70</v>
      </c>
      <c r="C60" s="39" t="s">
        <v>86</v>
      </c>
      <c r="D60" s="52" t="s">
        <v>96</v>
      </c>
      <c r="E60" s="40">
        <v>129.18</v>
      </c>
      <c r="F60" s="45">
        <v>9042.6</v>
      </c>
    </row>
    <row r="61" spans="1:6" s="29" customFormat="1" ht="18" customHeight="1" outlineLevel="1">
      <c r="A61" s="47" t="s">
        <v>125</v>
      </c>
      <c r="B61" s="51">
        <v>44</v>
      </c>
      <c r="C61" s="39" t="s">
        <v>129</v>
      </c>
      <c r="D61" s="52" t="s">
        <v>133</v>
      </c>
      <c r="E61" s="40">
        <v>186.22</v>
      </c>
      <c r="F61" s="45">
        <v>8193.68</v>
      </c>
    </row>
    <row r="62" spans="1:6" s="29" customFormat="1" ht="27.75" customHeight="1" outlineLevel="1">
      <c r="A62" s="47" t="s">
        <v>126</v>
      </c>
      <c r="B62" s="51">
        <v>1</v>
      </c>
      <c r="C62" s="39" t="s">
        <v>130</v>
      </c>
      <c r="D62" s="52" t="s">
        <v>134</v>
      </c>
      <c r="E62" s="40">
        <v>72679.981</v>
      </c>
      <c r="F62" s="45">
        <v>72679.981</v>
      </c>
    </row>
    <row r="63" spans="1:6" s="28" customFormat="1" ht="18" customHeight="1">
      <c r="A63" s="30" t="s">
        <v>97</v>
      </c>
      <c r="B63" s="31"/>
      <c r="C63" s="31"/>
      <c r="D63" s="13"/>
      <c r="E63" s="26">
        <f>E8+E43</f>
        <v>13.961197772311461</v>
      </c>
      <c r="F63" s="26">
        <f>F8+F43</f>
        <v>496342.8642</v>
      </c>
    </row>
    <row r="64" spans="1:6" ht="15">
      <c r="A64" s="32"/>
      <c r="B64" s="33"/>
      <c r="C64" s="33"/>
      <c r="D64" s="33"/>
      <c r="E64" s="33"/>
      <c r="F64" s="33"/>
    </row>
    <row r="66" spans="1:5" ht="15">
      <c r="A66" s="20" t="s">
        <v>98</v>
      </c>
      <c r="B66" s="34"/>
      <c r="C66" s="21" t="s">
        <v>99</v>
      </c>
      <c r="E66" s="35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2020-03-25T03:17:43Z</dcterms:modified>
  <cp:category/>
  <cp:version/>
  <cp:contentType/>
  <cp:contentStatus/>
</cp:coreProperties>
</file>